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D380C5DE-DE7D-484E-885B-55F469885B6B}" xr6:coauthVersionLast="47" xr6:coauthVersionMax="47" xr10:uidLastSave="{00000000-0000-0000-0000-000000000000}"/>
  <bookViews>
    <workbookView xWindow="312" yWindow="1680" windowWidth="17256" windowHeight="8808" xr2:uid="{0C4ADDEE-3687-4F58-A40B-EBBAD986428E}"/>
  </bookViews>
  <sheets>
    <sheet name="Récap" sheetId="35" r:id="rId1"/>
    <sheet name="Janv" sheetId="29" r:id="rId2"/>
    <sheet name="Fév" sheetId="30" r:id="rId3"/>
    <sheet name="Mars" sheetId="31" r:id="rId4"/>
    <sheet name="Avril" sheetId="32" r:id="rId5"/>
    <sheet name="Mai" sheetId="26" r:id="rId6"/>
    <sheet name="Juin" sheetId="33" r:id="rId7"/>
    <sheet name="Juillet" sheetId="41" r:id="rId8"/>
    <sheet name="Août" sheetId="36" r:id="rId9"/>
    <sheet name="Sept" sheetId="37" r:id="rId10"/>
    <sheet name="Oct" sheetId="38" r:id="rId11"/>
    <sheet name="Nov" sheetId="39" r:id="rId12"/>
    <sheet name="Déc" sheetId="40" r:id="rId13"/>
  </sheets>
  <externalReferences>
    <externalReference r:id="rId14"/>
    <externalReference r:id="rId15"/>
  </externalReferences>
  <definedNames>
    <definedName name="_xlnm._FilterDatabase" localSheetId="10" hidden="1">Oct!$A$4:$A$32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3" l="1"/>
  <c r="F18" i="33" l="1"/>
  <c r="F19" i="33"/>
  <c r="F17" i="33"/>
  <c r="F16" i="33"/>
  <c r="F10" i="33"/>
  <c r="G21" i="33"/>
  <c r="G22" i="33"/>
  <c r="G23" i="33"/>
  <c r="G20" i="33"/>
  <c r="F7" i="33"/>
  <c r="F8" i="33"/>
  <c r="F11" i="33"/>
  <c r="F12" i="33"/>
  <c r="F13" i="33"/>
  <c r="F14" i="33"/>
  <c r="F15" i="33"/>
  <c r="F6" i="33"/>
  <c r="E22" i="26"/>
  <c r="E21" i="26"/>
  <c r="E25" i="26"/>
  <c r="E19" i="26"/>
  <c r="E24" i="26"/>
  <c r="G25" i="32" l="1"/>
  <c r="E25" i="32"/>
  <c r="E14" i="35"/>
  <c r="F23" i="30"/>
  <c r="E23" i="30"/>
  <c r="G25" i="29"/>
  <c r="F23" i="29"/>
  <c r="G24" i="29"/>
  <c r="C26" i="26" l="1"/>
  <c r="F5" i="35" s="1"/>
  <c r="G25" i="26"/>
  <c r="F24" i="26"/>
  <c r="F23" i="26"/>
  <c r="G22" i="26"/>
  <c r="G21" i="26"/>
  <c r="E20" i="26"/>
  <c r="F20" i="26" s="1"/>
  <c r="G19" i="26"/>
  <c r="E18" i="26"/>
  <c r="F18" i="26" s="1"/>
  <c r="E17" i="26"/>
  <c r="F17" i="26" s="1"/>
  <c r="E16" i="26"/>
  <c r="F16" i="26" s="1"/>
  <c r="E15" i="26"/>
  <c r="F14" i="26"/>
  <c r="F13" i="26"/>
  <c r="F12" i="26"/>
  <c r="D11" i="26"/>
  <c r="F11" i="26" s="1"/>
  <c r="D10" i="26"/>
  <c r="F10" i="26" s="1"/>
  <c r="D9" i="26"/>
  <c r="F9" i="26" s="1"/>
  <c r="F8" i="26"/>
  <c r="D7" i="26"/>
  <c r="F7" i="26" s="1"/>
  <c r="D6" i="26"/>
  <c r="F6" i="26" s="1"/>
  <c r="F5" i="26"/>
  <c r="E5" i="35"/>
  <c r="C26" i="32"/>
  <c r="F23" i="32"/>
  <c r="G22" i="32"/>
  <c r="G19" i="32"/>
  <c r="F8" i="32"/>
  <c r="E21" i="32"/>
  <c r="G21" i="32" s="1"/>
  <c r="G26" i="32" s="1"/>
  <c r="E20" i="32"/>
  <c r="E18" i="32"/>
  <c r="E17" i="32"/>
  <c r="E16" i="32"/>
  <c r="E15" i="32"/>
  <c r="D11" i="32"/>
  <c r="D10" i="32"/>
  <c r="D9" i="32"/>
  <c r="D7" i="32"/>
  <c r="D6" i="32"/>
  <c r="D26" i="32" l="1"/>
  <c r="E6" i="35" s="1"/>
  <c r="E26" i="26"/>
  <c r="F7" i="35" s="1"/>
  <c r="G26" i="26"/>
  <c r="F15" i="26"/>
  <c r="F26" i="26" s="1"/>
  <c r="D26" i="26"/>
  <c r="F6" i="35" s="1"/>
  <c r="E26" i="32"/>
  <c r="E7" i="35" s="1"/>
  <c r="D14" i="35"/>
  <c r="E16" i="31"/>
  <c r="F16" i="31" s="1"/>
  <c r="E17" i="31"/>
  <c r="F17" i="31" s="1"/>
  <c r="E18" i="31"/>
  <c r="F18" i="31" s="1"/>
  <c r="E19" i="31"/>
  <c r="G19" i="31" s="1"/>
  <c r="E20" i="31"/>
  <c r="F20" i="31" s="1"/>
  <c r="E21" i="31"/>
  <c r="G21" i="31" s="1"/>
  <c r="E22" i="31"/>
  <c r="G22" i="31" s="1"/>
  <c r="E23" i="31"/>
  <c r="F23" i="31" s="1"/>
  <c r="E24" i="31"/>
  <c r="F24" i="31" s="1"/>
  <c r="G25" i="31"/>
  <c r="E15" i="31"/>
  <c r="F15" i="31" s="1"/>
  <c r="D14" i="31"/>
  <c r="F14" i="31" s="1"/>
  <c r="D13" i="31"/>
  <c r="F13" i="31" s="1"/>
  <c r="D12" i="31"/>
  <c r="F12" i="31" s="1"/>
  <c r="D11" i="31"/>
  <c r="F11" i="31" s="1"/>
  <c r="D10" i="31"/>
  <c r="F10" i="31" s="1"/>
  <c r="D9" i="31"/>
  <c r="F9" i="31" s="1"/>
  <c r="E8" i="31"/>
  <c r="F8" i="31" s="1"/>
  <c r="D7" i="31"/>
  <c r="F7" i="31" s="1"/>
  <c r="D6" i="31"/>
  <c r="F6" i="31" s="1"/>
  <c r="F5" i="31"/>
  <c r="F27" i="26" l="1"/>
  <c r="D12" i="30"/>
  <c r="D7" i="30"/>
  <c r="D9" i="30"/>
  <c r="D10" i="30"/>
  <c r="D13" i="30"/>
  <c r="D6" i="30"/>
  <c r="F29" i="26" l="1"/>
  <c r="D11" i="30"/>
  <c r="D14" i="30"/>
  <c r="B14" i="35" l="1"/>
  <c r="G8" i="29"/>
  <c r="F19" i="29"/>
  <c r="F21" i="29"/>
  <c r="F22" i="29"/>
  <c r="G16" i="29"/>
  <c r="G17" i="29"/>
  <c r="G18" i="29"/>
  <c r="G20" i="29"/>
  <c r="G15" i="29"/>
  <c r="G7" i="29"/>
  <c r="G9" i="29"/>
  <c r="G10" i="29"/>
  <c r="G11" i="29"/>
  <c r="G12" i="29"/>
  <c r="G13" i="29"/>
  <c r="G14" i="29"/>
  <c r="G6" i="29"/>
  <c r="G5" i="29"/>
  <c r="K14" i="35" l="1"/>
  <c r="L14" i="35"/>
  <c r="M14" i="35" l="1"/>
  <c r="M7" i="35"/>
  <c r="M6" i="35"/>
  <c r="M5" i="35"/>
  <c r="H26" i="40" l="1"/>
  <c r="F25" i="40"/>
  <c r="F24" i="40"/>
  <c r="G23" i="40"/>
  <c r="G22" i="40"/>
  <c r="F21" i="40"/>
  <c r="G19" i="40"/>
  <c r="G26" i="40" s="1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N10" i="35"/>
  <c r="N11" i="35"/>
  <c r="L7" i="35"/>
  <c r="L6" i="35"/>
  <c r="L5" i="35"/>
  <c r="G19" i="39"/>
  <c r="F26" i="40" l="1"/>
  <c r="F27" i="40" s="1"/>
  <c r="F29" i="40" s="1"/>
  <c r="F21" i="39"/>
  <c r="F15" i="39"/>
  <c r="F7" i="39"/>
  <c r="H26" i="39"/>
  <c r="F25" i="39"/>
  <c r="F24" i="39"/>
  <c r="G23" i="39"/>
  <c r="G22" i="39"/>
  <c r="F18" i="39"/>
  <c r="F17" i="39"/>
  <c r="F16" i="39"/>
  <c r="F14" i="39"/>
  <c r="F13" i="39"/>
  <c r="F12" i="39"/>
  <c r="F11" i="39"/>
  <c r="F10" i="39"/>
  <c r="F9" i="39"/>
  <c r="F8" i="39"/>
  <c r="F6" i="39"/>
  <c r="F5" i="39"/>
  <c r="F17" i="38"/>
  <c r="G26" i="39" l="1"/>
  <c r="F26" i="39"/>
  <c r="H29" i="38"/>
  <c r="E29" i="38"/>
  <c r="K7" i="35" s="1"/>
  <c r="D29" i="38"/>
  <c r="K6" i="35" s="1"/>
  <c r="C29" i="38"/>
  <c r="K5" i="35" s="1"/>
  <c r="F28" i="38"/>
  <c r="G27" i="38"/>
  <c r="F26" i="38"/>
  <c r="G25" i="38"/>
  <c r="G23" i="38"/>
  <c r="F22" i="38"/>
  <c r="F21" i="38"/>
  <c r="G20" i="38"/>
  <c r="F19" i="38"/>
  <c r="F18" i="38"/>
  <c r="F16" i="38"/>
  <c r="F15" i="38"/>
  <c r="F14" i="38"/>
  <c r="F13" i="38"/>
  <c r="F12" i="38"/>
  <c r="F11" i="38"/>
  <c r="F10" i="38"/>
  <c r="F9" i="38"/>
  <c r="F8" i="38"/>
  <c r="F7" i="38"/>
  <c r="F6" i="38"/>
  <c r="F5" i="38"/>
  <c r="H27" i="37"/>
  <c r="J14" i="35"/>
  <c r="J6" i="35"/>
  <c r="J5" i="35"/>
  <c r="F5" i="37"/>
  <c r="F27" i="39" l="1"/>
  <c r="F29" i="39" s="1"/>
  <c r="F29" i="38"/>
  <c r="G29" i="38"/>
  <c r="G26" i="37"/>
  <c r="J7" i="35"/>
  <c r="G25" i="37"/>
  <c r="F24" i="37"/>
  <c r="G23" i="37"/>
  <c r="G22" i="37"/>
  <c r="F21" i="37"/>
  <c r="F20" i="37"/>
  <c r="G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I14" i="35"/>
  <c r="G28" i="36"/>
  <c r="E29" i="36"/>
  <c r="I7" i="35" s="1"/>
  <c r="D29" i="36"/>
  <c r="I6" i="35" s="1"/>
  <c r="C29" i="36"/>
  <c r="I5" i="35" s="1"/>
  <c r="H27" i="36"/>
  <c r="H29" i="36" s="1"/>
  <c r="I17" i="35" s="1"/>
  <c r="G26" i="36"/>
  <c r="F25" i="36"/>
  <c r="G24" i="36"/>
  <c r="G23" i="36"/>
  <c r="G22" i="36"/>
  <c r="F21" i="36"/>
  <c r="F20" i="36"/>
  <c r="G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H29" i="41"/>
  <c r="H28" i="41"/>
  <c r="H30" i="41" s="1"/>
  <c r="H17" i="35" s="1"/>
  <c r="H7" i="35" s="1"/>
  <c r="E30" i="41"/>
  <c r="F30" i="38" l="1"/>
  <c r="F32" i="38" s="1"/>
  <c r="G27" i="37"/>
  <c r="F27" i="37"/>
  <c r="F29" i="36"/>
  <c r="G29" i="36"/>
  <c r="H14" i="35"/>
  <c r="F28" i="37" l="1"/>
  <c r="F30" i="37" s="1"/>
  <c r="F30" i="36"/>
  <c r="F32" i="36" s="1"/>
  <c r="D30" i="41"/>
  <c r="H6" i="35" s="1"/>
  <c r="C30" i="41"/>
  <c r="H5" i="35" s="1"/>
  <c r="G27" i="41"/>
  <c r="F26" i="41"/>
  <c r="G25" i="41"/>
  <c r="G24" i="41"/>
  <c r="G23" i="41"/>
  <c r="F22" i="41"/>
  <c r="F21" i="41"/>
  <c r="G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30" i="41" s="1"/>
  <c r="G30" i="41" l="1"/>
  <c r="F31" i="41"/>
  <c r="E28" i="33"/>
  <c r="G7" i="35" s="1"/>
  <c r="G14" i="35"/>
  <c r="C28" i="33"/>
  <c r="G5" i="35" s="1"/>
  <c r="F5" i="33"/>
  <c r="F24" i="32"/>
  <c r="F20" i="32"/>
  <c r="F18" i="32"/>
  <c r="F16" i="32"/>
  <c r="F15" i="32"/>
  <c r="F14" i="32"/>
  <c r="F13" i="32"/>
  <c r="F12" i="32"/>
  <c r="F11" i="32"/>
  <c r="F10" i="32"/>
  <c r="F9" i="32"/>
  <c r="F7" i="32"/>
  <c r="F6" i="32"/>
  <c r="F5" i="32"/>
  <c r="D26" i="31"/>
  <c r="E26" i="31"/>
  <c r="C26" i="31"/>
  <c r="F33" i="41" l="1"/>
  <c r="G28" i="33"/>
  <c r="D28" i="33"/>
  <c r="G6" i="35" s="1"/>
  <c r="F28" i="33"/>
  <c r="F17" i="32"/>
  <c r="F26" i="32" s="1"/>
  <c r="D8" i="35"/>
  <c r="D7" i="35"/>
  <c r="F29" i="33" l="1"/>
  <c r="F31" i="33" s="1"/>
  <c r="F27" i="32"/>
  <c r="F29" i="32" s="1"/>
  <c r="D6" i="35"/>
  <c r="D5" i="35"/>
  <c r="D26" i="30"/>
  <c r="C6" i="35" s="1"/>
  <c r="E26" i="30"/>
  <c r="C7" i="35" s="1"/>
  <c r="G26" i="31" l="1"/>
  <c r="F26" i="31"/>
  <c r="C26" i="30"/>
  <c r="C5" i="35" s="1"/>
  <c r="D26" i="29"/>
  <c r="G26" i="29"/>
  <c r="F27" i="31" l="1"/>
  <c r="F29" i="31" s="1"/>
  <c r="G26" i="30"/>
  <c r="F26" i="30"/>
  <c r="F26" i="29"/>
  <c r="F27" i="29" s="1"/>
  <c r="F29" i="29" s="1"/>
  <c r="F27" i="30" l="1"/>
  <c r="F30" i="30" s="1"/>
  <c r="M13" i="35"/>
  <c r="L13" i="35" l="1"/>
  <c r="I19" i="35" l="1"/>
  <c r="K13" i="35" l="1"/>
  <c r="N9" i="35"/>
  <c r="G13" i="35" l="1"/>
  <c r="F13" i="35" l="1"/>
  <c r="N8" i="35" l="1"/>
  <c r="E13" i="35" l="1"/>
  <c r="D13" i="35"/>
  <c r="E16" i="35" l="1"/>
  <c r="C26" i="29"/>
  <c r="B5" i="35" s="1"/>
  <c r="B6" i="35"/>
  <c r="E26" i="29"/>
  <c r="B7" i="35" s="1"/>
  <c r="E23" i="35" l="1"/>
  <c r="N7" i="35"/>
  <c r="N14" i="35"/>
  <c r="J13" i="35" l="1"/>
  <c r="I13" i="35" l="1"/>
  <c r="N6" i="35" l="1"/>
  <c r="M19" i="35" l="1"/>
  <c r="B13" i="35" l="1"/>
  <c r="B16" i="35" s="1"/>
  <c r="L19" i="35"/>
  <c r="B23" i="35" l="1"/>
  <c r="B22" i="35"/>
  <c r="H13" i="35"/>
  <c r="N18" i="35" l="1"/>
  <c r="G19" i="35"/>
  <c r="N17" i="35" l="1"/>
  <c r="K16" i="35" l="1"/>
  <c r="K23" i="35" s="1"/>
  <c r="L16" i="35"/>
  <c r="L23" i="35" s="1"/>
  <c r="M16" i="35"/>
  <c r="M23" i="35" s="1"/>
  <c r="J16" i="35" l="1"/>
  <c r="J23" i="35" s="1"/>
  <c r="I16" i="35"/>
  <c r="I23" i="35" s="1"/>
  <c r="N20" i="35"/>
  <c r="C19" i="35"/>
  <c r="D19" i="35"/>
  <c r="E19" i="35"/>
  <c r="E22" i="35" s="1"/>
  <c r="F19" i="35"/>
  <c r="B19" i="35"/>
  <c r="J19" i="35"/>
  <c r="K19" i="35"/>
  <c r="I22" i="35" l="1"/>
  <c r="H19" i="35"/>
  <c r="N19" i="35" s="1"/>
  <c r="H16" i="35"/>
  <c r="H23" i="35" s="1"/>
  <c r="N5" i="35"/>
  <c r="M22" i="35" l="1"/>
  <c r="L22" i="35"/>
  <c r="J22" i="35"/>
  <c r="K22" i="35"/>
  <c r="H22" i="35"/>
  <c r="F16" i="35" l="1"/>
  <c r="F23" i="35" s="1"/>
  <c r="G16" i="35"/>
  <c r="G22" i="35" l="1"/>
  <c r="G23" i="35"/>
  <c r="D16" i="35"/>
  <c r="D23" i="35" s="1"/>
  <c r="F22" i="35"/>
  <c r="D22" i="35" l="1"/>
  <c r="N12" i="35"/>
  <c r="C13" i="35"/>
  <c r="N13" i="35" s="1"/>
  <c r="N16" i="35" s="1"/>
  <c r="N22" i="35" s="1"/>
  <c r="C16" i="35" l="1"/>
  <c r="C23" i="35" s="1"/>
  <c r="C22" i="35" l="1"/>
</calcChain>
</file>

<file path=xl/sharedStrings.xml><?xml version="1.0" encoding="utf-8"?>
<sst xmlns="http://schemas.openxmlformats.org/spreadsheetml/2006/main" count="705" uniqueCount="122">
  <si>
    <t>Janvier</t>
  </si>
  <si>
    <t>Février</t>
  </si>
  <si>
    <t>Mars</t>
  </si>
  <si>
    <t>Avril</t>
  </si>
  <si>
    <t>Mai</t>
  </si>
  <si>
    <t>Juin</t>
  </si>
  <si>
    <t>Total</t>
  </si>
  <si>
    <t>Charges CNSS</t>
  </si>
  <si>
    <t xml:space="preserve">Superviseur </t>
  </si>
  <si>
    <t>Nom &amp; Prénom</t>
  </si>
  <si>
    <t>Fonction</t>
  </si>
  <si>
    <t>EL BOUDALI Noureddine</t>
  </si>
  <si>
    <t>ETTAIFI Abdelkader</t>
  </si>
  <si>
    <t>MASTOUR Salah</t>
  </si>
  <si>
    <t>CHHAYBI Mohammed</t>
  </si>
  <si>
    <t>OUZAIM Lahoucine</t>
  </si>
  <si>
    <t>Superviseur</t>
  </si>
  <si>
    <t>Virement</t>
  </si>
  <si>
    <t>Chéque</t>
  </si>
  <si>
    <t>Juillet</t>
  </si>
  <si>
    <t>Août</t>
  </si>
  <si>
    <t>Septembre</t>
  </si>
  <si>
    <t>Octobre</t>
  </si>
  <si>
    <t>Novembre</t>
  </si>
  <si>
    <t>Décembre</t>
  </si>
  <si>
    <t>Contribution gardiennage résidents du golf</t>
  </si>
  <si>
    <t>Total salaires agents temporaires</t>
  </si>
  <si>
    <t>Mode paiement</t>
  </si>
  <si>
    <t>CNSS</t>
  </si>
  <si>
    <t>Total général des salaires</t>
  </si>
  <si>
    <t>ESSADI Omar</t>
  </si>
  <si>
    <t>BADDI Mohamed</t>
  </si>
  <si>
    <t>LAHLAOUI Mohamed</t>
  </si>
  <si>
    <t>SELLAMI Mohamed</t>
  </si>
  <si>
    <t>LYASSI Lahoussaine</t>
  </si>
  <si>
    <t>EL MOURID Larbi</t>
  </si>
  <si>
    <t>CHAIKHI Akram</t>
  </si>
  <si>
    <t>Primes</t>
  </si>
  <si>
    <t>Agent</t>
  </si>
  <si>
    <t>Total des frais du personnel</t>
  </si>
  <si>
    <t>Agents temporaires</t>
  </si>
  <si>
    <t xml:space="preserve">Total </t>
  </si>
  <si>
    <t>Agents CDI</t>
  </si>
  <si>
    <t>Agents prestataires de services</t>
  </si>
  <si>
    <t>Agents Cdi</t>
  </si>
  <si>
    <t>Indemnité de licenciement</t>
  </si>
  <si>
    <t>Vêtement de travail</t>
  </si>
  <si>
    <t>Assurance accidents de travail</t>
  </si>
  <si>
    <t>EL GHALMI Abdelghani</t>
  </si>
  <si>
    <t>BAIYA Abderrahmane</t>
  </si>
  <si>
    <t>EL MRAHI El kabir</t>
  </si>
  <si>
    <t>AB-ELKHMOUR Hicham</t>
  </si>
  <si>
    <t>HAZILI Mohammed</t>
  </si>
  <si>
    <t>OUHMAD Driss</t>
  </si>
  <si>
    <t>BOUASRIA Driss</t>
  </si>
  <si>
    <t>KHOUYA Abdelaziz</t>
  </si>
  <si>
    <t xml:space="preserve">MJAMA El menzeh  </t>
  </si>
  <si>
    <t>OURAZOUK Mohamed</t>
  </si>
  <si>
    <t>Assurance MOTO superviseur</t>
  </si>
  <si>
    <t>Prime Aid fitr</t>
  </si>
  <si>
    <t>JOBOUJI Ali</t>
  </si>
  <si>
    <t>EZZAIDI aymane</t>
  </si>
  <si>
    <t>Espèce</t>
  </si>
  <si>
    <t>SADIK Reda</t>
  </si>
  <si>
    <t>HASSAN DOGMI</t>
  </si>
  <si>
    <t>EL MENZEH-MJAMA</t>
  </si>
  <si>
    <t>Frais du personnel du 01/01/2026 Au 31/12/2026</t>
  </si>
  <si>
    <t>Etat des salaires du mois du Janvier 2026</t>
  </si>
  <si>
    <t>Paie 01/2026</t>
  </si>
  <si>
    <t>Total 01/2026</t>
  </si>
  <si>
    <t>Etat des salaires du mois du Fevrier 2026</t>
  </si>
  <si>
    <t>Paie 02/2026</t>
  </si>
  <si>
    <t>Total 02/2026</t>
  </si>
  <si>
    <t>Etat des salaires du mois du Mars 2026</t>
  </si>
  <si>
    <t>Paie 03/2026</t>
  </si>
  <si>
    <t>Total 03/2026</t>
  </si>
  <si>
    <t>Etat des salaires du mois du Avril 2026</t>
  </si>
  <si>
    <t>Paie 04/2026</t>
  </si>
  <si>
    <t>Total 04/2026</t>
  </si>
  <si>
    <t>Etat des salaires du mois du Mai 2026</t>
  </si>
  <si>
    <t>Paie 05/2026</t>
  </si>
  <si>
    <t>Total 05/2026</t>
  </si>
  <si>
    <t>Etat des salaires du mois du Juin 2026</t>
  </si>
  <si>
    <t>Paie 06/2026</t>
  </si>
  <si>
    <t>Total 06/2026</t>
  </si>
  <si>
    <t>Etat des salaires du mois du Juillet 2026</t>
  </si>
  <si>
    <t>Paie 07/2026</t>
  </si>
  <si>
    <t>Total 07/2026</t>
  </si>
  <si>
    <t>Etat des salaires du mois du Aout 2026</t>
  </si>
  <si>
    <t>Paie 08/2026</t>
  </si>
  <si>
    <t>Total 08/2026</t>
  </si>
  <si>
    <t>Etat des salaires du mois du Sept 2026</t>
  </si>
  <si>
    <t>Paie 09/2026</t>
  </si>
  <si>
    <t>Total 09/2026</t>
  </si>
  <si>
    <t>Etat des salaires du mois du Octobre 2026</t>
  </si>
  <si>
    <t>Paie 10/2026</t>
  </si>
  <si>
    <t>Total 10/2026</t>
  </si>
  <si>
    <t>Etat des salaires du mois du Novembre 2026</t>
  </si>
  <si>
    <t>Paie 11/2026</t>
  </si>
  <si>
    <t>Total 11/2026</t>
  </si>
  <si>
    <t>Etat des salaires du mois du Decembre 2026</t>
  </si>
  <si>
    <t>Paie 12/2026</t>
  </si>
  <si>
    <t>Total 12/2026</t>
  </si>
  <si>
    <t>DOGMI HASSAN</t>
  </si>
  <si>
    <t>paie 06.2026 : Bouassria</t>
  </si>
  <si>
    <t>paie 06.2026 : Lahlaoui</t>
  </si>
  <si>
    <t>paie 06.2026 : AbElkhmour</t>
  </si>
  <si>
    <t>paie 06.2026 : El Mourid</t>
  </si>
  <si>
    <t>paie 06.2026 : Chaikhi</t>
  </si>
  <si>
    <t>paie 06.2026 : Chhaibi</t>
  </si>
  <si>
    <t>paie 06.2026 : Ouhmad</t>
  </si>
  <si>
    <t>paie 06.2026 : Hazili</t>
  </si>
  <si>
    <t>paie 06.2026 : Essadi</t>
  </si>
  <si>
    <t>paie 06.2026 : El Mrahi</t>
  </si>
  <si>
    <t>paie 06.2026 : Sellami</t>
  </si>
  <si>
    <t>paie 06.2026 : Baddi</t>
  </si>
  <si>
    <t>paie 06.2026 : Khouya</t>
  </si>
  <si>
    <t>paie 06.2026 : Ouzaim</t>
  </si>
  <si>
    <t>paie 06/2026 : Majma</t>
  </si>
  <si>
    <t>paie 06/2026 : Mastour</t>
  </si>
  <si>
    <t>paie 06/2026 : Zouine</t>
  </si>
  <si>
    <t>paie 06/2026 : Ettaifi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</si>
</sst>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4" fontId="1" fillId="3" borderId="0" xfId="0" applyNumberFormat="1" applyFont="1" applyFill="1"/>
    <xf numFmtId="0" fontId="4" fillId="0" borderId="0" xfId="0" applyFont="1"/>
    <xf numFmtId="0" fontId="1" fillId="4" borderId="0" xfId="0" applyFont="1" applyFill="1" applyAlignment="1">
      <alignment horizontal="right"/>
    </xf>
    <xf numFmtId="4" fontId="1" fillId="4" borderId="0" xfId="0" applyNumberFormat="1" applyFont="1" applyFill="1"/>
    <xf numFmtId="0" fontId="2" fillId="6" borderId="1" xfId="0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0" fillId="3" borderId="0" xfId="0" applyNumberFormat="1" applyFill="1"/>
    <xf numFmtId="4" fontId="0" fillId="7" borderId="0" xfId="0" applyNumberFormat="1" applyFill="1"/>
    <xf numFmtId="4" fontId="4" fillId="0" borderId="0" xfId="0" applyNumberFormat="1" applyFont="1"/>
    <xf numFmtId="4" fontId="2" fillId="5" borderId="0" xfId="0" applyNumberFormat="1" applyFont="1" applyFill="1" applyAlignment="1">
      <alignment horizontal="center" vertical="center"/>
    </xf>
    <xf numFmtId="4" fontId="2" fillId="5" borderId="0" xfId="0" applyNumberFormat="1" applyFont="1" applyFill="1"/>
    <xf numFmtId="4" fontId="2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right" vertical="center" wrapText="1"/>
    </xf>
    <xf numFmtId="0" fontId="0" fillId="0" borderId="3" xfId="0" applyBorder="1"/>
    <xf numFmtId="164" fontId="0" fillId="0" borderId="0" xfId="1" applyFont="1"/>
    <xf numFmtId="0" fontId="5" fillId="0" borderId="0" xfId="0" applyFont="1"/>
    <xf numFmtId="4" fontId="1" fillId="7" borderId="0" xfId="0" applyNumberFormat="1" applyFont="1" applyFill="1"/>
    <xf numFmtId="0" fontId="0" fillId="3" borderId="0" xfId="0" applyFill="1"/>
    <xf numFmtId="0" fontId="2" fillId="8" borderId="0" xfId="0" applyFont="1" applyFill="1" applyAlignment="1">
      <alignment horizontal="center" vertical="center"/>
    </xf>
    <xf numFmtId="4" fontId="2" fillId="8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4" fontId="0" fillId="0" borderId="0" xfId="0" quotePrefix="1" applyNumberFormat="1"/>
    <xf numFmtId="0" fontId="1" fillId="0" borderId="1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5" fillId="0" borderId="0" xfId="1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7" borderId="5" xfId="0" applyFont="1" applyFill="1" applyBorder="1" applyAlignment="1">
      <alignment horizontal="center" vertical="center"/>
    </xf>
    <xf numFmtId="0" fontId="0" fillId="0" borderId="0" xfId="0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7" fillId="0" borderId="0" xfId="0" applyFont="1"/>
    <xf numFmtId="0" fontId="4" fillId="0" borderId="0" xfId="0" applyFont="1" applyFill="1"/>
    <xf numFmtId="4" fontId="1" fillId="4" borderId="6" xfId="0" applyNumberFormat="1" applyFont="1" applyFill="1" applyBorder="1"/>
    <xf numFmtId="4" fontId="1" fillId="4" borderId="7" xfId="0" applyNumberFormat="1" applyFont="1" applyFill="1" applyBorder="1"/>
    <xf numFmtId="164" fontId="0" fillId="3" borderId="0" xfId="0" applyNumberFormat="1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4" fontId="0" fillId="0" borderId="0" xfId="0" applyNumberFormat="1" applyFill="1" applyBorder="1"/>
    <xf numFmtId="164" fontId="0" fillId="0" borderId="0" xfId="1" applyFont="1" applyAlignment="1">
      <alignment horizontal="right"/>
    </xf>
    <xf numFmtId="164" fontId="0" fillId="0" borderId="0" xfId="0" applyNumberFormat="1"/>
    <xf numFmtId="4" fontId="8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dossier%20travail/prestation/prestation/A%20garder/2026/02.2026/02.2026/paie/R&#232;glement/reglement%20personnels%20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dossier%20travail/prestation/prestation/A%20garder/2026/03.2026/03.2026/paie/R&#232;glement/reglement%20personnels%20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permanant"/>
      <sheetName val="Suivi des congés"/>
      <sheetName val="Cheque"/>
      <sheetName val="Virement"/>
      <sheetName val="Congé 01-2022"/>
    </sheetNames>
    <sheetDataSet>
      <sheetData sheetId="0">
        <row r="14">
          <cell r="C14" t="str">
            <v>EL GHALMI Abdelghani</v>
          </cell>
          <cell r="AT14">
            <v>5350</v>
          </cell>
        </row>
        <row r="15">
          <cell r="C15" t="str">
            <v>ESSADI Omar</v>
          </cell>
          <cell r="AT15">
            <v>3511</v>
          </cell>
        </row>
        <row r="16">
          <cell r="C16" t="str">
            <v>LAHLAOUI Mohamed</v>
          </cell>
          <cell r="AT16">
            <v>3511</v>
          </cell>
        </row>
        <row r="17">
          <cell r="C17" t="str">
            <v>CHHAYBI Mohammed</v>
          </cell>
          <cell r="AT17">
            <v>3511</v>
          </cell>
        </row>
        <row r="18">
          <cell r="C18" t="str">
            <v>EL MRAHI El kabir</v>
          </cell>
          <cell r="AT18">
            <v>3511</v>
          </cell>
        </row>
        <row r="19">
          <cell r="C19" t="str">
            <v>AB-ELKHMOUR Hicham</v>
          </cell>
          <cell r="AT19">
            <v>3352</v>
          </cell>
        </row>
        <row r="20">
          <cell r="C20" t="str">
            <v>HAZILI Mohammed</v>
          </cell>
          <cell r="AT20">
            <v>3192</v>
          </cell>
        </row>
        <row r="21">
          <cell r="C21" t="str">
            <v>OUHMAD Driss</v>
          </cell>
          <cell r="AT21">
            <v>3192</v>
          </cell>
        </row>
        <row r="22">
          <cell r="C22" t="str">
            <v>BOUASRIA Driss</v>
          </cell>
          <cell r="AT22">
            <v>3352</v>
          </cell>
        </row>
        <row r="23">
          <cell r="C23" t="str">
            <v>SELLAMI Mohamed</v>
          </cell>
          <cell r="AT23">
            <v>2700</v>
          </cell>
        </row>
        <row r="24">
          <cell r="C24" t="str">
            <v>BADDI Mohamed</v>
          </cell>
          <cell r="AT24">
            <v>2700</v>
          </cell>
        </row>
        <row r="25">
          <cell r="C25" t="str">
            <v>CHAIKHI Akram</v>
          </cell>
          <cell r="AT25">
            <v>1300</v>
          </cell>
        </row>
        <row r="26">
          <cell r="C26" t="str">
            <v>EL BOUDALI Noureddine</v>
          </cell>
          <cell r="AT26">
            <v>2700</v>
          </cell>
        </row>
        <row r="27">
          <cell r="C27" t="str">
            <v>EL MOURID Larbi</v>
          </cell>
          <cell r="AT27">
            <v>2900</v>
          </cell>
        </row>
        <row r="28">
          <cell r="C28" t="str">
            <v xml:space="preserve">MJAMA El menzeh  </v>
          </cell>
          <cell r="AT28">
            <v>2700</v>
          </cell>
        </row>
        <row r="29">
          <cell r="C29" t="str">
            <v>ETTAIFI Abdelkader</v>
          </cell>
          <cell r="AT29">
            <v>2850</v>
          </cell>
        </row>
        <row r="30">
          <cell r="C30" t="str">
            <v>KHOUYA Abdelaziz</v>
          </cell>
          <cell r="AT30">
            <v>2700</v>
          </cell>
        </row>
        <row r="31">
          <cell r="C31" t="str">
            <v>MASTOUR Salah</v>
          </cell>
          <cell r="AT31">
            <v>2700</v>
          </cell>
        </row>
        <row r="32">
          <cell r="C32" t="str">
            <v>OURAZOUK Mohamed</v>
          </cell>
          <cell r="AT32">
            <v>2500</v>
          </cell>
        </row>
        <row r="33">
          <cell r="C33" t="str">
            <v>OUZAIM Lahoucine</v>
          </cell>
          <cell r="AT33">
            <v>2850</v>
          </cell>
        </row>
        <row r="34">
          <cell r="C34" t="str">
            <v>HASSAN DOGMI</v>
          </cell>
          <cell r="AT34">
            <v>2400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permanant"/>
      <sheetName val="Suivi des congés"/>
      <sheetName val="Cheque"/>
      <sheetName val="Virement"/>
      <sheetName val="Congé 01-2022"/>
    </sheetNames>
    <sheetDataSet>
      <sheetData sheetId="0">
        <row r="13">
          <cell r="C13" t="str">
            <v>Nom et prénom</v>
          </cell>
          <cell r="AT13" t="str">
            <v>Salaire net</v>
          </cell>
        </row>
        <row r="14">
          <cell r="C14" t="str">
            <v>EL GHALMI Abdelghani</v>
          </cell>
          <cell r="AT14">
            <v>5350</v>
          </cell>
        </row>
        <row r="15">
          <cell r="C15" t="str">
            <v>ESSADI Omar</v>
          </cell>
          <cell r="AT15">
            <v>3511</v>
          </cell>
        </row>
        <row r="16">
          <cell r="C16" t="str">
            <v>LAHLAOUI Mohamed</v>
          </cell>
          <cell r="AT16">
            <v>3511</v>
          </cell>
        </row>
        <row r="17">
          <cell r="C17" t="str">
            <v>CHHAYBI Mohammed</v>
          </cell>
          <cell r="AT17">
            <v>3511</v>
          </cell>
        </row>
        <row r="18">
          <cell r="C18" t="str">
            <v>EL MRAHI El kabir</v>
          </cell>
          <cell r="AT18">
            <v>3511</v>
          </cell>
        </row>
        <row r="19">
          <cell r="C19" t="str">
            <v>AB-ELKHMOUR Hicham</v>
          </cell>
          <cell r="AT19">
            <v>3352</v>
          </cell>
        </row>
        <row r="20">
          <cell r="C20" t="str">
            <v>HAZILI Mohammed</v>
          </cell>
          <cell r="AT20">
            <v>3192</v>
          </cell>
        </row>
        <row r="21">
          <cell r="C21" t="str">
            <v>OUHMAD Driss</v>
          </cell>
          <cell r="AT21">
            <v>3192</v>
          </cell>
        </row>
        <row r="22">
          <cell r="C22" t="str">
            <v>BOUASRIA Driss</v>
          </cell>
          <cell r="AT22">
            <v>3352</v>
          </cell>
        </row>
        <row r="23">
          <cell r="C23" t="str">
            <v>SELLAMI Mohamed</v>
          </cell>
          <cell r="AT23">
            <v>2700</v>
          </cell>
        </row>
        <row r="24">
          <cell r="C24" t="str">
            <v>BADDI Mohamed</v>
          </cell>
          <cell r="AT24">
            <v>2700</v>
          </cell>
        </row>
        <row r="25">
          <cell r="C25" t="str">
            <v>CHAIKHI Akram</v>
          </cell>
          <cell r="AT25">
            <v>1300</v>
          </cell>
        </row>
        <row r="26">
          <cell r="C26" t="str">
            <v>EL BOUDALI Noureddine</v>
          </cell>
          <cell r="AT26">
            <v>2700</v>
          </cell>
        </row>
        <row r="27">
          <cell r="C27" t="str">
            <v>EL MOURID Larbi</v>
          </cell>
          <cell r="AT27">
            <v>2900</v>
          </cell>
        </row>
        <row r="28">
          <cell r="C28" t="str">
            <v xml:space="preserve">MJAMA El menzeh  </v>
          </cell>
          <cell r="AT28">
            <v>2596</v>
          </cell>
        </row>
        <row r="29">
          <cell r="C29" t="str">
            <v>ETTAIFI Abdelkader</v>
          </cell>
          <cell r="AT29">
            <v>2521</v>
          </cell>
        </row>
        <row r="30">
          <cell r="C30" t="str">
            <v>KHOUYA Abdelaziz</v>
          </cell>
          <cell r="AT30">
            <v>2700</v>
          </cell>
        </row>
        <row r="31">
          <cell r="C31" t="str">
            <v>MASTOUR Salah</v>
          </cell>
          <cell r="AT31">
            <v>2700</v>
          </cell>
        </row>
        <row r="32">
          <cell r="C32" t="str">
            <v>OURAZOUK Mohamed</v>
          </cell>
          <cell r="AT32">
            <v>2500</v>
          </cell>
        </row>
        <row r="33">
          <cell r="C33" t="str">
            <v>OUZAIM Lahoucine</v>
          </cell>
          <cell r="AT33">
            <v>2521</v>
          </cell>
        </row>
        <row r="34">
          <cell r="C34" t="str">
            <v>HASSAN DOGMI</v>
          </cell>
          <cell r="AT34">
            <v>2400</v>
          </cell>
        </row>
        <row r="35">
          <cell r="AT35">
            <v>62720</v>
          </cell>
        </row>
        <row r="37">
          <cell r="C37"/>
          <cell r="AT37"/>
        </row>
        <row r="38">
          <cell r="C38"/>
          <cell r="AT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S34"/>
  <sheetViews>
    <sheetView tabSelected="1" topLeftCell="A16" zoomScale="85" zoomScaleNormal="85" workbookViewId="0">
      <selection activeCell="M20" sqref="B20:M20"/>
    </sheetView>
  </sheetViews>
  <sheetFormatPr baseColWidth="10" defaultRowHeight="14.4" x14ac:dyDescent="0.3"/>
  <cols>
    <col min="1" max="1" width="48.109375" customWidth="1"/>
    <col min="2" max="9" width="12.5546875" customWidth="1"/>
    <col min="10" max="10" width="12.44140625" customWidth="1"/>
    <col min="11" max="13" width="12.5546875" customWidth="1"/>
    <col min="14" max="14" width="15.109375" bestFit="1" customWidth="1"/>
    <col min="18" max="18" width="16.5546875" bestFit="1" customWidth="1"/>
  </cols>
  <sheetData>
    <row r="1" spans="1:19" ht="18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9" ht="18" x14ac:dyDescent="0.35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9" ht="18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9" ht="15.6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  <c r="I4" s="1" t="s">
        <v>20</v>
      </c>
      <c r="J4" s="1" t="s">
        <v>21</v>
      </c>
      <c r="K4" s="1" t="s">
        <v>22</v>
      </c>
      <c r="L4" s="1" t="s">
        <v>23</v>
      </c>
      <c r="M4" s="1" t="s">
        <v>24</v>
      </c>
      <c r="N4" s="1" t="s">
        <v>6</v>
      </c>
    </row>
    <row r="5" spans="1:19" ht="15.6" x14ac:dyDescent="0.3">
      <c r="A5" s="3" t="s">
        <v>8</v>
      </c>
      <c r="B5" s="2">
        <f>Janv!C26</f>
        <v>5350</v>
      </c>
      <c r="C5" s="31">
        <f>Fév!C26</f>
        <v>5350</v>
      </c>
      <c r="D5" s="2">
        <f>Mars!C26</f>
        <v>5350</v>
      </c>
      <c r="E5" s="2">
        <f>Avril!C26</f>
        <v>5350</v>
      </c>
      <c r="F5" s="2">
        <f>Mai!C26</f>
        <v>5350</v>
      </c>
      <c r="G5" s="2">
        <f>Juin!C28</f>
        <v>5350</v>
      </c>
      <c r="H5" s="2">
        <f>Juillet!C30</f>
        <v>0</v>
      </c>
      <c r="I5" s="2">
        <f>Août!C29</f>
        <v>0</v>
      </c>
      <c r="J5" s="2">
        <f>Sept!C27</f>
        <v>0</v>
      </c>
      <c r="K5" s="2">
        <f>Oct!C29</f>
        <v>0</v>
      </c>
      <c r="L5" s="2">
        <f>Nov!C26</f>
        <v>0</v>
      </c>
      <c r="M5" s="2">
        <f>Déc!C26</f>
        <v>0</v>
      </c>
      <c r="N5" s="4">
        <f>SUM(B5:M5)</f>
        <v>32100</v>
      </c>
    </row>
    <row r="6" spans="1:19" ht="15.6" x14ac:dyDescent="0.3">
      <c r="A6" s="3" t="s">
        <v>44</v>
      </c>
      <c r="B6" s="2">
        <f>+Janv!D26</f>
        <v>26886</v>
      </c>
      <c r="C6" s="2">
        <f>Fév!D26</f>
        <v>27132</v>
      </c>
      <c r="D6" s="2">
        <f>Mars!D26</f>
        <v>27132</v>
      </c>
      <c r="E6" s="2">
        <f>Avril!D26</f>
        <v>27323</v>
      </c>
      <c r="F6" s="2">
        <f>Mai!D26</f>
        <v>27323</v>
      </c>
      <c r="G6" s="2">
        <f>Juin!D28</f>
        <v>27065</v>
      </c>
      <c r="H6" s="2">
        <f>Juillet!D30</f>
        <v>0</v>
      </c>
      <c r="I6" s="2">
        <f>Août!D29</f>
        <v>0</v>
      </c>
      <c r="J6" s="2">
        <f>Sept!D27</f>
        <v>0</v>
      </c>
      <c r="K6" s="2">
        <f>Oct!D29</f>
        <v>0</v>
      </c>
      <c r="L6" s="2">
        <f>Nov!D26</f>
        <v>0</v>
      </c>
      <c r="M6" s="2">
        <f>Déc!D26</f>
        <v>0</v>
      </c>
      <c r="N6" s="4">
        <f>SUM(B6:M6)</f>
        <v>162861</v>
      </c>
    </row>
    <row r="7" spans="1:19" ht="15.6" x14ac:dyDescent="0.3">
      <c r="A7" s="3" t="s">
        <v>43</v>
      </c>
      <c r="B7" s="2">
        <f>+Janv!E26</f>
        <v>26856</v>
      </c>
      <c r="C7" s="2">
        <f>Fév!E26</f>
        <v>32442</v>
      </c>
      <c r="D7" s="2">
        <f>Mars!E26</f>
        <v>27738</v>
      </c>
      <c r="E7" s="2">
        <f>Avril!E26</f>
        <v>32792</v>
      </c>
      <c r="F7" s="2">
        <f>Mai!E26</f>
        <v>36280</v>
      </c>
      <c r="G7" s="2">
        <f>Juin!E28</f>
        <v>25042</v>
      </c>
      <c r="H7" s="2">
        <f>Juillet!E30-H17</f>
        <v>0</v>
      </c>
      <c r="I7" s="2">
        <f>Août!E29</f>
        <v>0</v>
      </c>
      <c r="J7" s="2">
        <f>Sept!E27</f>
        <v>0</v>
      </c>
      <c r="K7" s="2">
        <f>Oct!E29</f>
        <v>0</v>
      </c>
      <c r="L7" s="2">
        <f>Nov!E26</f>
        <v>0</v>
      </c>
      <c r="M7" s="2">
        <f>Déc!E26</f>
        <v>0</v>
      </c>
      <c r="N7" s="4">
        <f t="shared" ref="N7:N11" si="0">SUM(B7:M7)</f>
        <v>181150</v>
      </c>
    </row>
    <row r="8" spans="1:19" ht="15.6" x14ac:dyDescent="0.3">
      <c r="A8" s="3" t="s">
        <v>37</v>
      </c>
      <c r="D8" s="2">
        <f>Mars!H26</f>
        <v>7500</v>
      </c>
      <c r="E8" s="2"/>
      <c r="F8">
        <v>9900</v>
      </c>
      <c r="G8" s="2"/>
      <c r="H8" s="2"/>
      <c r="J8" s="2"/>
      <c r="M8" s="2"/>
      <c r="N8" s="4">
        <f>SUM(B8:M8)</f>
        <v>17400</v>
      </c>
      <c r="S8" s="2"/>
    </row>
    <row r="9" spans="1:19" ht="15.6" x14ac:dyDescent="0.3">
      <c r="A9" s="3" t="s">
        <v>46</v>
      </c>
      <c r="E9" s="2"/>
      <c r="G9" s="54">
        <v>6980</v>
      </c>
      <c r="H9" s="2"/>
      <c r="N9" s="4">
        <f t="shared" si="0"/>
        <v>6980</v>
      </c>
      <c r="S9" s="2"/>
    </row>
    <row r="10" spans="1:19" ht="15.6" x14ac:dyDescent="0.3">
      <c r="A10" s="3" t="s">
        <v>58</v>
      </c>
      <c r="C10" s="52">
        <v>1345</v>
      </c>
      <c r="E10" s="2"/>
      <c r="G10" s="2"/>
      <c r="H10" s="2"/>
      <c r="N10" s="4">
        <f t="shared" si="0"/>
        <v>1345</v>
      </c>
      <c r="S10" s="2"/>
    </row>
    <row r="11" spans="1:19" ht="15.6" x14ac:dyDescent="0.3">
      <c r="A11" s="3" t="s">
        <v>47</v>
      </c>
      <c r="E11" s="2">
        <v>7161.44</v>
      </c>
      <c r="G11" s="2"/>
      <c r="H11" s="2"/>
      <c r="N11" s="4">
        <f t="shared" si="0"/>
        <v>7161.44</v>
      </c>
      <c r="S11" s="2"/>
    </row>
    <row r="12" spans="1:19" ht="15.6" x14ac:dyDescent="0.3">
      <c r="A12" s="3" t="s">
        <v>45</v>
      </c>
      <c r="E12" s="2"/>
      <c r="F12" s="2"/>
      <c r="G12" s="2"/>
      <c r="H12" s="2"/>
      <c r="N12" s="4">
        <f>SUM(B12:M12)</f>
        <v>0</v>
      </c>
      <c r="S12" s="2"/>
    </row>
    <row r="13" spans="1:19" s="24" customFormat="1" ht="15.6" x14ac:dyDescent="0.3">
      <c r="A13" s="6" t="s">
        <v>41</v>
      </c>
      <c r="B13" s="7">
        <f>SUM(B5:B12)</f>
        <v>59092</v>
      </c>
      <c r="C13" s="7">
        <f t="shared" ref="C13:K13" si="1">SUM(C5:C12)</f>
        <v>66269</v>
      </c>
      <c r="D13" s="7">
        <f t="shared" si="1"/>
        <v>67720</v>
      </c>
      <c r="E13" s="7">
        <f t="shared" si="1"/>
        <v>72626.44</v>
      </c>
      <c r="F13" s="7">
        <f t="shared" si="1"/>
        <v>78853</v>
      </c>
      <c r="G13" s="7">
        <f t="shared" si="1"/>
        <v>64437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>SUM(L5:L12)</f>
        <v>0</v>
      </c>
      <c r="M13" s="7">
        <f>SUM(M5:M12)</f>
        <v>0</v>
      </c>
      <c r="N13" s="7">
        <f>SUM(B13:M13)</f>
        <v>408997.44</v>
      </c>
      <c r="S13" s="20"/>
    </row>
    <row r="14" spans="1:19" s="8" customFormat="1" ht="15.6" x14ac:dyDescent="0.3">
      <c r="A14" s="9" t="s">
        <v>7</v>
      </c>
      <c r="B14" s="45">
        <f>Janv!F28</f>
        <v>9000.69</v>
      </c>
      <c r="C14" s="46">
        <v>9409.64</v>
      </c>
      <c r="D14" s="46">
        <f>Mars!F28</f>
        <v>9409.64</v>
      </c>
      <c r="E14" s="46">
        <f>Avril!F28</f>
        <v>9409.64</v>
      </c>
      <c r="F14" s="46">
        <v>9504.8700000000008</v>
      </c>
      <c r="G14" s="10">
        <f>Juin!F30</f>
        <v>9466.42</v>
      </c>
      <c r="H14" s="10">
        <f>Juillet!F32</f>
        <v>0</v>
      </c>
      <c r="I14" s="10">
        <f>Août!F31</f>
        <v>0</v>
      </c>
      <c r="J14" s="10">
        <f>Sept!F29</f>
        <v>0</v>
      </c>
      <c r="K14" s="10">
        <f>Oct!F31</f>
        <v>0</v>
      </c>
      <c r="L14" s="10">
        <f>Nov!F28</f>
        <v>0</v>
      </c>
      <c r="M14" s="10">
        <f>Déc!F28</f>
        <v>0</v>
      </c>
      <c r="N14" s="10">
        <f>SUM(B14:M14)</f>
        <v>56200.9</v>
      </c>
      <c r="P14" s="16"/>
      <c r="Q14"/>
      <c r="R14"/>
      <c r="S14" s="2"/>
    </row>
    <row r="15" spans="1:19" ht="15.75" customHeight="1" thickBot="1" x14ac:dyDescent="0.3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9" ht="35.25" customHeight="1" thickBot="1" x14ac:dyDescent="0.35">
      <c r="A16" s="11" t="s">
        <v>39</v>
      </c>
      <c r="B16" s="12">
        <f>B13+B14</f>
        <v>68092.69</v>
      </c>
      <c r="C16" s="12">
        <f t="shared" ref="C16:N16" si="2">C13+C14</f>
        <v>75678.64</v>
      </c>
      <c r="D16" s="12">
        <f t="shared" si="2"/>
        <v>77129.64</v>
      </c>
      <c r="E16" s="12">
        <f>E13+E14</f>
        <v>82036.08</v>
      </c>
      <c r="F16" s="12">
        <f t="shared" si="2"/>
        <v>88357.87</v>
      </c>
      <c r="G16" s="12">
        <f t="shared" si="2"/>
        <v>73903.42</v>
      </c>
      <c r="H16" s="12">
        <f t="shared" si="2"/>
        <v>0</v>
      </c>
      <c r="I16" s="12">
        <f t="shared" si="2"/>
        <v>0</v>
      </c>
      <c r="J16" s="12">
        <f t="shared" si="2"/>
        <v>0</v>
      </c>
      <c r="K16" s="12">
        <f t="shared" si="2"/>
        <v>0</v>
      </c>
      <c r="L16" s="12">
        <f t="shared" si="2"/>
        <v>0</v>
      </c>
      <c r="M16" s="12">
        <f t="shared" si="2"/>
        <v>0</v>
      </c>
      <c r="N16" s="12">
        <f t="shared" si="2"/>
        <v>465198.34</v>
      </c>
      <c r="O16" s="2"/>
    </row>
    <row r="17" spans="1:16" ht="15.6" x14ac:dyDescent="0.3">
      <c r="A17" s="3" t="s">
        <v>40</v>
      </c>
      <c r="B17" s="2"/>
      <c r="C17" s="2"/>
      <c r="E17" s="2"/>
      <c r="F17">
        <v>0</v>
      </c>
      <c r="G17" s="2"/>
      <c r="H17" s="2">
        <f>Juillet!H30</f>
        <v>0</v>
      </c>
      <c r="I17" s="2">
        <f>Août!H29</f>
        <v>0</v>
      </c>
      <c r="K17">
        <v>0</v>
      </c>
      <c r="L17" s="2"/>
      <c r="M17" s="2"/>
      <c r="N17" s="2">
        <f>SUM(B17:M17)</f>
        <v>0</v>
      </c>
      <c r="P17" s="2"/>
    </row>
    <row r="18" spans="1:16" ht="15.6" x14ac:dyDescent="0.3">
      <c r="A18" s="3" t="s">
        <v>37</v>
      </c>
      <c r="B18" s="2"/>
      <c r="C18" s="2"/>
      <c r="D18" s="2"/>
      <c r="E18" s="2"/>
      <c r="G18" s="2"/>
      <c r="H18" s="2"/>
      <c r="I18" s="2"/>
      <c r="J18" s="2"/>
      <c r="K18" s="2"/>
      <c r="L18" s="2"/>
      <c r="M18" s="2"/>
      <c r="N18" s="2">
        <f t="shared" ref="N18" si="3">SUM(B18:M18)</f>
        <v>0</v>
      </c>
      <c r="P18" s="2"/>
    </row>
    <row r="19" spans="1:16" ht="35.25" customHeight="1" x14ac:dyDescent="0.35">
      <c r="A19" s="17" t="s">
        <v>26</v>
      </c>
      <c r="B19" s="18">
        <f t="shared" ref="B19:M19" si="4">SUM(B17:B18)</f>
        <v>0</v>
      </c>
      <c r="C19" s="18">
        <f t="shared" si="4"/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>SUM(I17:I18)</f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>SUM(B19:M19)</f>
        <v>0</v>
      </c>
      <c r="O19" s="2"/>
    </row>
    <row r="20" spans="1:16" ht="26.25" customHeight="1" x14ac:dyDescent="0.35">
      <c r="A20" s="3" t="s">
        <v>25</v>
      </c>
      <c r="B20" s="2">
        <v>-300</v>
      </c>
      <c r="C20" s="2">
        <v>-350</v>
      </c>
      <c r="D20" s="2">
        <v>-350</v>
      </c>
      <c r="E20" s="2">
        <v>-350</v>
      </c>
      <c r="F20" s="2">
        <v>-350</v>
      </c>
      <c r="G20" s="2">
        <v>-350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19">
        <f>SUM(B20:M20)</f>
        <v>-2050</v>
      </c>
    </row>
    <row r="22" spans="1:16" ht="27" customHeight="1" x14ac:dyDescent="0.3">
      <c r="A22" s="27" t="s">
        <v>29</v>
      </c>
      <c r="B22" s="28">
        <f>B16+B19+B20</f>
        <v>67792.69</v>
      </c>
      <c r="C22" s="28">
        <f t="shared" ref="C22:N22" si="5">C16+C19+C20</f>
        <v>75328.639999999999</v>
      </c>
      <c r="D22" s="28">
        <f t="shared" si="5"/>
        <v>76779.64</v>
      </c>
      <c r="E22" s="28">
        <f>E16+E19+E20</f>
        <v>81686.080000000002</v>
      </c>
      <c r="F22" s="28">
        <f t="shared" si="5"/>
        <v>88007.87</v>
      </c>
      <c r="G22" s="28">
        <f>G16+G19+G20</f>
        <v>73553.42</v>
      </c>
      <c r="H22" s="28">
        <f t="shared" si="5"/>
        <v>0</v>
      </c>
      <c r="I22" s="28">
        <f>I16+I19+I20</f>
        <v>0</v>
      </c>
      <c r="J22" s="28">
        <f t="shared" si="5"/>
        <v>0</v>
      </c>
      <c r="K22" s="28">
        <f t="shared" si="5"/>
        <v>0</v>
      </c>
      <c r="L22" s="28">
        <f t="shared" si="5"/>
        <v>0</v>
      </c>
      <c r="M22" s="28">
        <f t="shared" si="5"/>
        <v>0</v>
      </c>
      <c r="N22" s="28">
        <f t="shared" si="5"/>
        <v>463148.34</v>
      </c>
    </row>
    <row r="23" spans="1:16" x14ac:dyDescent="0.3">
      <c r="B23" s="2">
        <f>B16-Janv!F29</f>
        <v>0</v>
      </c>
      <c r="C23" s="2">
        <f>C16-Fév!F30</f>
        <v>0</v>
      </c>
      <c r="D23" s="2">
        <f>D16-Mars!F29</f>
        <v>0</v>
      </c>
      <c r="E23" s="2">
        <f>E16-Avril!F29-E10</f>
        <v>7161.4400000000023</v>
      </c>
      <c r="F23" s="2">
        <f>F16-Mai!F29</f>
        <v>0</v>
      </c>
      <c r="G23" s="2">
        <f>G16-Juin!F31-G9</f>
        <v>0</v>
      </c>
      <c r="H23" s="2">
        <f>H16-Juillet!F33-H9+H19</f>
        <v>0</v>
      </c>
      <c r="I23" s="2">
        <f>I16-Août!F32-I9+I19-I17</f>
        <v>0</v>
      </c>
      <c r="J23" s="2">
        <f>J16-Sept!F30-J9+J19-J17</f>
        <v>0</v>
      </c>
      <c r="K23" s="2">
        <f>K16-Oct!F32-K9+K19-K17</f>
        <v>0</v>
      </c>
      <c r="L23" s="2">
        <f>L16-Nov!F29-L9+L19-L17</f>
        <v>0</v>
      </c>
      <c r="M23" s="2">
        <f>M16-Déc!F29-M9+M19-M17</f>
        <v>0</v>
      </c>
    </row>
    <row r="24" spans="1:16" x14ac:dyDescent="0.3">
      <c r="B24" s="2"/>
      <c r="E24" s="2"/>
      <c r="I24" s="2"/>
      <c r="M24" s="2"/>
    </row>
    <row r="25" spans="1:16" x14ac:dyDescent="0.3">
      <c r="B25" s="2"/>
      <c r="C25" s="2"/>
      <c r="D25" s="2"/>
      <c r="F25" s="2"/>
      <c r="G25" s="2"/>
      <c r="N25" s="2"/>
    </row>
    <row r="26" spans="1:16" x14ac:dyDescent="0.3">
      <c r="B26" s="2"/>
      <c r="C26" s="2"/>
      <c r="D26" s="2"/>
      <c r="H26" s="2"/>
      <c r="J26" s="2"/>
    </row>
    <row r="27" spans="1:16" x14ac:dyDescent="0.3">
      <c r="B27" s="2"/>
      <c r="C27" s="2"/>
      <c r="D27" s="2"/>
      <c r="E27" s="2"/>
      <c r="F27" s="2"/>
      <c r="G27" s="2"/>
      <c r="I27" s="21"/>
    </row>
    <row r="28" spans="1:16" x14ac:dyDescent="0.3">
      <c r="B28" s="2"/>
      <c r="C28" s="2"/>
      <c r="D28" s="2"/>
    </row>
    <row r="29" spans="1:16" x14ac:dyDescent="0.3">
      <c r="I29" s="2"/>
    </row>
    <row r="34" spans="9:10" x14ac:dyDescent="0.3">
      <c r="I34" s="22"/>
      <c r="J34" s="22"/>
    </row>
  </sheetData>
  <mergeCells count="2">
    <mergeCell ref="A1:N1"/>
    <mergeCell ref="A2:N2"/>
  </mergeCells>
  <phoneticPr fontId="3" type="noConversion"/>
  <printOptions horizontalCentered="1"/>
  <pageMargins left="0" right="0" top="0.74803149606299213" bottom="0.74803149606299213" header="0.31496062992125984" footer="0.31496062992125984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J30"/>
  <sheetViews>
    <sheetView topLeftCell="A7" zoomScale="81" zoomScaleNormal="100" workbookViewId="0">
      <selection activeCell="I29" sqref="I29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7" width="9.88671875" bestFit="1" customWidth="1"/>
    <col min="8" max="8" width="14" bestFit="1" customWidth="1"/>
  </cols>
  <sheetData>
    <row r="1" spans="1:10" ht="18" x14ac:dyDescent="0.35">
      <c r="A1" s="55" t="s">
        <v>91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>
        <f>C5</f>
        <v>0</v>
      </c>
      <c r="G5" s="15"/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4" si="0">D7</f>
        <v>0</v>
      </c>
      <c r="G7" s="14"/>
    </row>
    <row r="8" spans="1:10" x14ac:dyDescent="0.3">
      <c r="A8" s="40" t="s">
        <v>33</v>
      </c>
      <c r="B8" t="s">
        <v>38</v>
      </c>
      <c r="C8" s="23"/>
      <c r="E8" s="23"/>
      <c r="F8" s="15">
        <f>E8</f>
        <v>0</v>
      </c>
      <c r="G8" s="26"/>
    </row>
    <row r="9" spans="1:10" x14ac:dyDescent="0.3">
      <c r="A9" s="40" t="s">
        <v>14</v>
      </c>
      <c r="B9" t="s">
        <v>38</v>
      </c>
      <c r="C9" s="23"/>
      <c r="D9" s="23"/>
      <c r="E9" s="23"/>
      <c r="F9" s="15">
        <f t="shared" si="0"/>
        <v>0</v>
      </c>
      <c r="G9" s="14"/>
    </row>
    <row r="10" spans="1:10" x14ac:dyDescent="0.3">
      <c r="A10" s="40" t="s">
        <v>50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51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52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53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54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31</v>
      </c>
      <c r="B15" t="s">
        <v>38</v>
      </c>
      <c r="C15" s="23"/>
      <c r="D15" s="23"/>
      <c r="E15" s="23"/>
      <c r="F15" s="15">
        <f>E15</f>
        <v>0</v>
      </c>
      <c r="G15" s="14"/>
    </row>
    <row r="16" spans="1:10" x14ac:dyDescent="0.3">
      <c r="A16" s="40" t="s">
        <v>36</v>
      </c>
      <c r="B16" t="s">
        <v>38</v>
      </c>
      <c r="C16" s="23"/>
      <c r="D16" s="23"/>
      <c r="E16" s="23"/>
      <c r="F16" s="15">
        <f t="shared" ref="F16:F24" si="1">E16</f>
        <v>0</v>
      </c>
      <c r="G16" s="14"/>
    </row>
    <row r="17" spans="1:8" x14ac:dyDescent="0.3">
      <c r="A17" s="40" t="s">
        <v>11</v>
      </c>
      <c r="B17" t="s">
        <v>38</v>
      </c>
      <c r="C17" s="23"/>
      <c r="D17" s="23"/>
      <c r="E17" s="23"/>
      <c r="F17" s="15">
        <f t="shared" si="1"/>
        <v>0</v>
      </c>
      <c r="G17" s="14"/>
    </row>
    <row r="18" spans="1:8" x14ac:dyDescent="0.3">
      <c r="A18" s="40" t="s">
        <v>35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8" x14ac:dyDescent="0.3">
      <c r="A19" s="40" t="s">
        <v>12</v>
      </c>
      <c r="B19" t="s">
        <v>38</v>
      </c>
      <c r="C19" s="23"/>
      <c r="D19" s="23"/>
      <c r="E19" s="23"/>
      <c r="F19" s="15"/>
      <c r="G19" s="14">
        <f>E19</f>
        <v>0</v>
      </c>
    </row>
    <row r="20" spans="1:8" x14ac:dyDescent="0.3">
      <c r="A20" s="40" t="s">
        <v>55</v>
      </c>
      <c r="B20" t="s">
        <v>38</v>
      </c>
      <c r="C20" s="23"/>
      <c r="D20" s="23"/>
      <c r="E20" s="23"/>
      <c r="F20" s="15">
        <f t="shared" si="1"/>
        <v>0</v>
      </c>
      <c r="G20" s="14"/>
    </row>
    <row r="21" spans="1:8" x14ac:dyDescent="0.3">
      <c r="A21" s="40" t="s">
        <v>34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8" x14ac:dyDescent="0.3">
      <c r="A22" s="40" t="s">
        <v>13</v>
      </c>
      <c r="B22" t="s">
        <v>38</v>
      </c>
      <c r="C22" s="23"/>
      <c r="D22" s="23"/>
      <c r="E22" s="23"/>
      <c r="F22" s="15"/>
      <c r="G22" s="14">
        <f>E22</f>
        <v>0</v>
      </c>
    </row>
    <row r="23" spans="1:8" x14ac:dyDescent="0.3">
      <c r="A23" s="40" t="s">
        <v>57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8" x14ac:dyDescent="0.3">
      <c r="A24" s="40" t="s">
        <v>15</v>
      </c>
      <c r="B24" t="s">
        <v>38</v>
      </c>
      <c r="C24" s="23"/>
      <c r="E24" s="23"/>
      <c r="F24" s="15">
        <f t="shared" si="1"/>
        <v>0</v>
      </c>
      <c r="G24" s="14"/>
    </row>
    <row r="25" spans="1:8" x14ac:dyDescent="0.3">
      <c r="A25" t="s">
        <v>60</v>
      </c>
      <c r="B25" t="s">
        <v>38</v>
      </c>
      <c r="C25" s="23"/>
      <c r="E25" s="23"/>
      <c r="F25" s="15"/>
      <c r="G25" s="14">
        <f>E25</f>
        <v>0</v>
      </c>
    </row>
    <row r="26" spans="1:8" x14ac:dyDescent="0.3">
      <c r="A26" t="s">
        <v>64</v>
      </c>
      <c r="B26" t="s">
        <v>38</v>
      </c>
      <c r="C26" s="23"/>
      <c r="E26" s="23"/>
      <c r="F26" s="15"/>
      <c r="G26" s="15">
        <f>E26</f>
        <v>0</v>
      </c>
      <c r="H26" s="15"/>
    </row>
    <row r="27" spans="1:8" ht="15.6" x14ac:dyDescent="0.3">
      <c r="C27" s="36"/>
      <c r="D27" s="36"/>
      <c r="E27" s="36"/>
      <c r="F27" s="25">
        <f>SUM(F5:F26)</f>
        <v>0</v>
      </c>
      <c r="G27" s="25">
        <f>SUM(G5:G26)</f>
        <v>0</v>
      </c>
      <c r="H27" s="25">
        <f>SUM(H5:H26)</f>
        <v>0</v>
      </c>
    </row>
    <row r="28" spans="1:8" ht="15.6" x14ac:dyDescent="0.3">
      <c r="F28" s="58">
        <f>F27+G27+H27</f>
        <v>0</v>
      </c>
      <c r="G28" s="58"/>
      <c r="H28" s="3" t="s">
        <v>92</v>
      </c>
    </row>
    <row r="29" spans="1:8" ht="15.6" x14ac:dyDescent="0.3">
      <c r="F29" s="56">
        <v>0</v>
      </c>
      <c r="G29" s="56"/>
      <c r="H29" s="3" t="s">
        <v>28</v>
      </c>
    </row>
    <row r="30" spans="1:8" ht="15.6" x14ac:dyDescent="0.3">
      <c r="A30" s="44"/>
      <c r="F30" s="56">
        <f>F28+F29</f>
        <v>0</v>
      </c>
      <c r="G30" s="56"/>
      <c r="H30" s="3" t="s">
        <v>93</v>
      </c>
    </row>
  </sheetData>
  <mergeCells count="5">
    <mergeCell ref="A1:J1"/>
    <mergeCell ref="F3:G3"/>
    <mergeCell ref="F28:G28"/>
    <mergeCell ref="F29:G29"/>
    <mergeCell ref="F30:G30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J33"/>
  <sheetViews>
    <sheetView topLeftCell="A11" workbookViewId="0">
      <selection activeCell="K27" sqref="K27"/>
    </sheetView>
  </sheetViews>
  <sheetFormatPr baseColWidth="10" defaultRowHeight="14.4" x14ac:dyDescent="0.3"/>
  <cols>
    <col min="1" max="1" width="21" bestFit="1" customWidth="1"/>
    <col min="2" max="2" width="14" bestFit="1" customWidth="1"/>
    <col min="5" max="5" width="13.88671875" customWidth="1"/>
  </cols>
  <sheetData>
    <row r="1" spans="1:10" ht="18" x14ac:dyDescent="0.35">
      <c r="A1" s="55" t="s">
        <v>94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>
        <f>C5</f>
        <v>0</v>
      </c>
      <c r="G5" s="15"/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4" si="0">D7</f>
        <v>0</v>
      </c>
      <c r="G7" s="14"/>
    </row>
    <row r="8" spans="1:10" x14ac:dyDescent="0.3">
      <c r="A8" s="40" t="s">
        <v>33</v>
      </c>
      <c r="B8" t="s">
        <v>38</v>
      </c>
      <c r="C8" s="23"/>
      <c r="E8" s="23"/>
      <c r="F8" s="15">
        <f>E8</f>
        <v>0</v>
      </c>
      <c r="G8" s="26"/>
    </row>
    <row r="9" spans="1:10" x14ac:dyDescent="0.3">
      <c r="A9" s="40" t="s">
        <v>14</v>
      </c>
      <c r="B9" t="s">
        <v>38</v>
      </c>
      <c r="C9" s="23"/>
      <c r="D9" s="23"/>
      <c r="E9" s="23"/>
      <c r="F9" s="15">
        <f t="shared" si="0"/>
        <v>0</v>
      </c>
      <c r="G9" s="14"/>
    </row>
    <row r="10" spans="1:10" x14ac:dyDescent="0.3">
      <c r="A10" s="40" t="s">
        <v>50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51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52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53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54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31</v>
      </c>
      <c r="B15" t="s">
        <v>38</v>
      </c>
      <c r="C15" s="23"/>
      <c r="D15" s="23"/>
      <c r="E15" s="23"/>
      <c r="F15" s="15">
        <f>E15</f>
        <v>0</v>
      </c>
      <c r="G15" s="14"/>
    </row>
    <row r="16" spans="1:10" x14ac:dyDescent="0.3">
      <c r="A16" s="40" t="s">
        <v>36</v>
      </c>
      <c r="B16" t="s">
        <v>38</v>
      </c>
      <c r="C16" s="23"/>
      <c r="D16" s="23"/>
      <c r="E16" s="23"/>
      <c r="F16" s="15">
        <f t="shared" ref="F16:F26" si="1">E16</f>
        <v>0</v>
      </c>
      <c r="G16" s="14"/>
    </row>
    <row r="17" spans="1:8" x14ac:dyDescent="0.3">
      <c r="A17" s="40" t="s">
        <v>11</v>
      </c>
      <c r="B17" t="s">
        <v>38</v>
      </c>
      <c r="C17" s="23"/>
      <c r="D17" s="23"/>
      <c r="E17" s="23"/>
      <c r="F17" s="15">
        <f t="shared" si="1"/>
        <v>0</v>
      </c>
      <c r="G17" s="14"/>
    </row>
    <row r="18" spans="1:8" x14ac:dyDescent="0.3">
      <c r="A18" s="40" t="s">
        <v>11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8" x14ac:dyDescent="0.3">
      <c r="A19" s="40" t="s">
        <v>35</v>
      </c>
      <c r="B19" t="s">
        <v>38</v>
      </c>
      <c r="C19" s="23"/>
      <c r="D19" s="23"/>
      <c r="E19" s="23"/>
      <c r="F19" s="15">
        <f t="shared" si="1"/>
        <v>0</v>
      </c>
      <c r="G19" s="14"/>
    </row>
    <row r="20" spans="1:8" x14ac:dyDescent="0.3">
      <c r="A20" s="40" t="s">
        <v>12</v>
      </c>
      <c r="B20" t="s">
        <v>38</v>
      </c>
      <c r="C20" s="23"/>
      <c r="D20" s="23"/>
      <c r="E20" s="23"/>
      <c r="F20" s="15"/>
      <c r="G20" s="14">
        <f>E20</f>
        <v>0</v>
      </c>
    </row>
    <row r="21" spans="1:8" x14ac:dyDescent="0.3">
      <c r="A21" s="40" t="s">
        <v>55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8" x14ac:dyDescent="0.3">
      <c r="A22" s="40" t="s">
        <v>34</v>
      </c>
      <c r="B22" t="s">
        <v>38</v>
      </c>
      <c r="C22" s="23"/>
      <c r="D22" s="23"/>
      <c r="E22" s="23"/>
      <c r="F22" s="15">
        <f t="shared" si="1"/>
        <v>0</v>
      </c>
      <c r="G22" s="14"/>
    </row>
    <row r="23" spans="1:8" x14ac:dyDescent="0.3">
      <c r="A23" s="40" t="s">
        <v>13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8" x14ac:dyDescent="0.3">
      <c r="A24" s="40" t="s">
        <v>65</v>
      </c>
      <c r="B24" t="s">
        <v>38</v>
      </c>
      <c r="C24" s="23"/>
      <c r="D24" s="23"/>
      <c r="E24" s="23"/>
      <c r="F24" s="15"/>
      <c r="G24" s="14">
        <v>0</v>
      </c>
    </row>
    <row r="25" spans="1:8" x14ac:dyDescent="0.3">
      <c r="A25" s="40" t="s">
        <v>57</v>
      </c>
      <c r="B25" t="s">
        <v>38</v>
      </c>
      <c r="C25" s="23"/>
      <c r="D25" s="23"/>
      <c r="E25" s="23"/>
      <c r="F25" s="15"/>
      <c r="G25" s="14">
        <f>E25</f>
        <v>0</v>
      </c>
    </row>
    <row r="26" spans="1:8" x14ac:dyDescent="0.3">
      <c r="A26" s="40" t="s">
        <v>15</v>
      </c>
      <c r="B26" t="s">
        <v>38</v>
      </c>
      <c r="C26" s="23"/>
      <c r="E26" s="23"/>
      <c r="F26" s="15">
        <f t="shared" si="1"/>
        <v>0</v>
      </c>
      <c r="G26" s="14"/>
    </row>
    <row r="27" spans="1:8" x14ac:dyDescent="0.3">
      <c r="A27" t="s">
        <v>60</v>
      </c>
      <c r="B27" t="s">
        <v>38</v>
      </c>
      <c r="C27" s="23"/>
      <c r="E27" s="23"/>
      <c r="F27" s="15"/>
      <c r="G27" s="14">
        <f>E27</f>
        <v>0</v>
      </c>
    </row>
    <row r="28" spans="1:8" x14ac:dyDescent="0.3">
      <c r="A28" t="s">
        <v>64</v>
      </c>
      <c r="B28" t="s">
        <v>38</v>
      </c>
      <c r="C28" s="23"/>
      <c r="E28" s="23">
        <v>0</v>
      </c>
      <c r="F28" s="15">
        <f>E28</f>
        <v>0</v>
      </c>
      <c r="G28" s="14"/>
      <c r="H28" s="15"/>
    </row>
    <row r="29" spans="1:8" ht="15.6" x14ac:dyDescent="0.3">
      <c r="C29" s="36">
        <f>SUM(C5:C27)</f>
        <v>0</v>
      </c>
      <c r="D29" s="36">
        <f>SUM(D5:D27)</f>
        <v>0</v>
      </c>
      <c r="E29" s="36">
        <f>SUM(E5:E28)</f>
        <v>0</v>
      </c>
      <c r="F29" s="25">
        <f>SUM(F5:F28)</f>
        <v>0</v>
      </c>
      <c r="G29" s="25">
        <f>SUM(G5:G28)</f>
        <v>0</v>
      </c>
      <c r="H29" s="25">
        <f>SUM(H5:H28)</f>
        <v>0</v>
      </c>
    </row>
    <row r="30" spans="1:8" ht="15.6" x14ac:dyDescent="0.3">
      <c r="F30" s="58">
        <f>F29+G29+H29</f>
        <v>0</v>
      </c>
      <c r="G30" s="58"/>
      <c r="H30" s="3" t="s">
        <v>95</v>
      </c>
    </row>
    <row r="31" spans="1:8" ht="15.6" x14ac:dyDescent="0.3">
      <c r="F31" s="56">
        <v>0</v>
      </c>
      <c r="G31" s="56"/>
      <c r="H31" s="3" t="s">
        <v>28</v>
      </c>
    </row>
    <row r="32" spans="1:8" ht="15.6" x14ac:dyDescent="0.3">
      <c r="A32" s="29"/>
      <c r="B32" s="29"/>
      <c r="F32" s="56">
        <f>F30+F31</f>
        <v>0</v>
      </c>
      <c r="G32" s="56"/>
      <c r="H32" s="3" t="s">
        <v>96</v>
      </c>
    </row>
    <row r="33" spans="1:2" ht="15.6" x14ac:dyDescent="0.3">
      <c r="A33" s="38"/>
      <c r="B33" s="3"/>
    </row>
  </sheetData>
  <mergeCells count="5">
    <mergeCell ref="A1:J1"/>
    <mergeCell ref="F3:G3"/>
    <mergeCell ref="F30:G30"/>
    <mergeCell ref="F31:G31"/>
    <mergeCell ref="F32:G32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J30"/>
  <sheetViews>
    <sheetView topLeftCell="A8" workbookViewId="0">
      <selection activeCell="K28" sqref="K28"/>
    </sheetView>
  </sheetViews>
  <sheetFormatPr baseColWidth="10" defaultRowHeight="14.4" x14ac:dyDescent="0.3"/>
  <cols>
    <col min="1" max="1" width="21" bestFit="1" customWidth="1"/>
    <col min="2" max="2" width="14" bestFit="1" customWidth="1"/>
    <col min="5" max="5" width="13.88671875" customWidth="1"/>
  </cols>
  <sheetData>
    <row r="1" spans="1:10" ht="18" x14ac:dyDescent="0.35">
      <c r="A1" s="55" t="s">
        <v>97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>
        <f>C5</f>
        <v>0</v>
      </c>
      <c r="G5" s="15"/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4" si="0">D7</f>
        <v>0</v>
      </c>
      <c r="G7" s="14"/>
    </row>
    <row r="8" spans="1:10" x14ac:dyDescent="0.3">
      <c r="A8" s="40" t="s">
        <v>33</v>
      </c>
      <c r="B8" t="s">
        <v>38</v>
      </c>
      <c r="C8" s="23"/>
      <c r="E8" s="23"/>
      <c r="F8" s="15">
        <f>E8</f>
        <v>0</v>
      </c>
      <c r="G8" s="26"/>
    </row>
    <row r="9" spans="1:10" x14ac:dyDescent="0.3">
      <c r="A9" s="40" t="s">
        <v>14</v>
      </c>
      <c r="B9" t="s">
        <v>38</v>
      </c>
      <c r="C9" s="23"/>
      <c r="D9" s="23"/>
      <c r="E9" s="23"/>
      <c r="F9" s="15">
        <f t="shared" si="0"/>
        <v>0</v>
      </c>
      <c r="G9" s="14"/>
    </row>
    <row r="10" spans="1:10" x14ac:dyDescent="0.3">
      <c r="A10" s="40" t="s">
        <v>50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51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52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53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54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31</v>
      </c>
      <c r="B15" t="s">
        <v>38</v>
      </c>
      <c r="C15" s="23"/>
      <c r="D15" s="23"/>
      <c r="E15" s="23"/>
      <c r="F15" s="15">
        <f>E15</f>
        <v>0</v>
      </c>
      <c r="G15" s="14"/>
    </row>
    <row r="16" spans="1:10" x14ac:dyDescent="0.3">
      <c r="A16" s="40" t="s">
        <v>36</v>
      </c>
      <c r="B16" t="s">
        <v>38</v>
      </c>
      <c r="C16" s="23"/>
      <c r="D16" s="23"/>
      <c r="E16" s="23"/>
      <c r="F16" s="15">
        <f t="shared" ref="F16:F24" si="1">E16</f>
        <v>0</v>
      </c>
      <c r="G16" s="14"/>
    </row>
    <row r="17" spans="1:10" x14ac:dyDescent="0.3">
      <c r="A17" s="40" t="s">
        <v>11</v>
      </c>
      <c r="B17" t="s">
        <v>38</v>
      </c>
      <c r="C17" s="23"/>
      <c r="D17" s="23"/>
      <c r="E17" s="23"/>
      <c r="F17" s="15">
        <f t="shared" si="1"/>
        <v>0</v>
      </c>
      <c r="G17" s="14"/>
    </row>
    <row r="18" spans="1:10" x14ac:dyDescent="0.3">
      <c r="A18" s="40" t="s">
        <v>35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10" x14ac:dyDescent="0.3">
      <c r="A19" s="40" t="s">
        <v>12</v>
      </c>
      <c r="B19" t="s">
        <v>38</v>
      </c>
      <c r="C19" s="23"/>
      <c r="D19" s="23"/>
      <c r="E19" s="23"/>
      <c r="F19" s="15"/>
      <c r="G19" s="14">
        <f>E19</f>
        <v>0</v>
      </c>
    </row>
    <row r="20" spans="1:10" x14ac:dyDescent="0.3">
      <c r="A20" s="40" t="s">
        <v>65</v>
      </c>
      <c r="B20" t="s">
        <v>38</v>
      </c>
      <c r="C20" s="23"/>
      <c r="D20" s="23"/>
      <c r="E20" s="23"/>
      <c r="F20" s="15"/>
      <c r="G20" s="14">
        <v>0</v>
      </c>
    </row>
    <row r="21" spans="1:10" x14ac:dyDescent="0.3">
      <c r="A21" s="40" t="s">
        <v>55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10" x14ac:dyDescent="0.3">
      <c r="A22" s="40" t="s">
        <v>13</v>
      </c>
      <c r="B22" t="s">
        <v>38</v>
      </c>
      <c r="C22" s="23"/>
      <c r="D22" s="23"/>
      <c r="E22" s="23"/>
      <c r="F22" s="15"/>
      <c r="G22" s="14">
        <f>E22</f>
        <v>0</v>
      </c>
    </row>
    <row r="23" spans="1:10" x14ac:dyDescent="0.3">
      <c r="A23" s="40" t="s">
        <v>57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10" x14ac:dyDescent="0.3">
      <c r="A24" s="40" t="s">
        <v>15</v>
      </c>
      <c r="B24" t="s">
        <v>38</v>
      </c>
      <c r="C24" s="23"/>
      <c r="E24" s="23"/>
      <c r="F24" s="15">
        <f t="shared" si="1"/>
        <v>0</v>
      </c>
      <c r="G24" s="14"/>
    </row>
    <row r="25" spans="1:10" x14ac:dyDescent="0.3">
      <c r="A25" t="s">
        <v>64</v>
      </c>
      <c r="B25" t="s">
        <v>38</v>
      </c>
      <c r="C25" s="23"/>
      <c r="E25" s="23"/>
      <c r="F25" s="15">
        <f>E25</f>
        <v>0</v>
      </c>
      <c r="G25" s="14"/>
      <c r="H25" s="15"/>
    </row>
    <row r="26" spans="1:10" ht="15.6" x14ac:dyDescent="0.3">
      <c r="C26" s="36"/>
      <c r="D26" s="36"/>
      <c r="E26" s="36"/>
      <c r="F26" s="25">
        <f>SUM(F5:F25)</f>
        <v>0</v>
      </c>
      <c r="G26" s="25">
        <f>SUM(G5:G25)</f>
        <v>0</v>
      </c>
      <c r="H26" s="25">
        <f>SUM(H5:H25)</f>
        <v>0</v>
      </c>
    </row>
    <row r="27" spans="1:10" ht="15.6" x14ac:dyDescent="0.3">
      <c r="F27" s="58">
        <f>F26+G26+H26</f>
        <v>0</v>
      </c>
      <c r="G27" s="58"/>
      <c r="H27" s="3" t="s">
        <v>98</v>
      </c>
    </row>
    <row r="28" spans="1:10" ht="15.6" x14ac:dyDescent="0.3">
      <c r="F28" s="56">
        <v>0</v>
      </c>
      <c r="G28" s="56"/>
      <c r="H28" s="3" t="s">
        <v>28</v>
      </c>
      <c r="J28" s="43"/>
    </row>
    <row r="29" spans="1:10" ht="15.6" x14ac:dyDescent="0.3">
      <c r="A29" s="29"/>
      <c r="B29" s="29"/>
      <c r="F29" s="56">
        <f>F27+F28</f>
        <v>0</v>
      </c>
      <c r="G29" s="56"/>
      <c r="H29" s="3" t="s">
        <v>99</v>
      </c>
    </row>
    <row r="30" spans="1:10" ht="15.6" x14ac:dyDescent="0.3">
      <c r="A30" s="41"/>
      <c r="B30" s="3"/>
    </row>
  </sheetData>
  <mergeCells count="5">
    <mergeCell ref="A1:J1"/>
    <mergeCell ref="F3:G3"/>
    <mergeCell ref="F27:G27"/>
    <mergeCell ref="F28:G28"/>
    <mergeCell ref="F29:G29"/>
  </mergeCells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J31"/>
  <sheetViews>
    <sheetView topLeftCell="A15" workbookViewId="0">
      <selection activeCell="K29" sqref="K29"/>
    </sheetView>
  </sheetViews>
  <sheetFormatPr baseColWidth="10" defaultRowHeight="14.4" x14ac:dyDescent="0.3"/>
  <cols>
    <col min="1" max="1" width="21.88671875" bestFit="1" customWidth="1"/>
    <col min="2" max="2" width="14" bestFit="1" customWidth="1"/>
    <col min="5" max="5" width="13.88671875" customWidth="1"/>
  </cols>
  <sheetData>
    <row r="1" spans="1:10" ht="18" x14ac:dyDescent="0.35">
      <c r="A1" s="55" t="s">
        <v>100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>
        <f>C5</f>
        <v>0</v>
      </c>
      <c r="G5" s="15"/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4" si="0">D7</f>
        <v>0</v>
      </c>
      <c r="G7" s="14"/>
    </row>
    <row r="8" spans="1:10" x14ac:dyDescent="0.3">
      <c r="A8" s="40" t="s">
        <v>33</v>
      </c>
      <c r="B8" t="s">
        <v>38</v>
      </c>
      <c r="C8" s="23"/>
      <c r="E8" s="23"/>
      <c r="F8" s="15">
        <f>E8</f>
        <v>0</v>
      </c>
      <c r="G8" s="26"/>
    </row>
    <row r="9" spans="1:10" x14ac:dyDescent="0.3">
      <c r="A9" s="40" t="s">
        <v>14</v>
      </c>
      <c r="B9" t="s">
        <v>38</v>
      </c>
      <c r="C9" s="23"/>
      <c r="D9" s="23"/>
      <c r="E9" s="23"/>
      <c r="F9" s="15">
        <f t="shared" si="0"/>
        <v>0</v>
      </c>
      <c r="G9" s="14"/>
    </row>
    <row r="10" spans="1:10" x14ac:dyDescent="0.3">
      <c r="A10" s="40" t="s">
        <v>50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51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52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53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54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31</v>
      </c>
      <c r="B15" t="s">
        <v>38</v>
      </c>
      <c r="C15" s="23"/>
      <c r="D15" s="23"/>
      <c r="E15" s="23"/>
      <c r="F15" s="15">
        <f>E15</f>
        <v>0</v>
      </c>
      <c r="G15" s="14"/>
    </row>
    <row r="16" spans="1:10" x14ac:dyDescent="0.3">
      <c r="A16" s="40" t="s">
        <v>36</v>
      </c>
      <c r="B16" t="s">
        <v>38</v>
      </c>
      <c r="C16" s="23"/>
      <c r="D16" s="23"/>
      <c r="E16" s="23"/>
      <c r="F16" s="15">
        <f t="shared" ref="F16:F24" si="1">E16</f>
        <v>0</v>
      </c>
      <c r="G16" s="14"/>
    </row>
    <row r="17" spans="1:8" x14ac:dyDescent="0.3">
      <c r="A17" s="40" t="s">
        <v>11</v>
      </c>
      <c r="B17" t="s">
        <v>38</v>
      </c>
      <c r="C17" s="23"/>
      <c r="D17" s="23"/>
      <c r="E17" s="23"/>
      <c r="F17" s="15">
        <f t="shared" si="1"/>
        <v>0</v>
      </c>
      <c r="G17" s="14"/>
    </row>
    <row r="18" spans="1:8" x14ac:dyDescent="0.3">
      <c r="A18" s="40" t="s">
        <v>35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8" x14ac:dyDescent="0.3">
      <c r="A19" s="40" t="s">
        <v>12</v>
      </c>
      <c r="B19" t="s">
        <v>38</v>
      </c>
      <c r="C19" s="23"/>
      <c r="D19" s="23"/>
      <c r="E19" s="23"/>
      <c r="F19" s="15"/>
      <c r="G19" s="14">
        <f>E19</f>
        <v>0</v>
      </c>
    </row>
    <row r="20" spans="1:8" x14ac:dyDescent="0.3">
      <c r="A20" s="40" t="s">
        <v>65</v>
      </c>
      <c r="B20" t="s">
        <v>38</v>
      </c>
      <c r="C20" s="23"/>
      <c r="D20" s="23"/>
      <c r="E20" s="23"/>
      <c r="F20" s="15"/>
      <c r="G20" s="14">
        <v>0</v>
      </c>
    </row>
    <row r="21" spans="1:8" x14ac:dyDescent="0.3">
      <c r="A21" s="40" t="s">
        <v>55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8" x14ac:dyDescent="0.3">
      <c r="A22" s="40" t="s">
        <v>13</v>
      </c>
      <c r="B22" t="s">
        <v>38</v>
      </c>
      <c r="C22" s="23"/>
      <c r="D22" s="23"/>
      <c r="E22" s="23"/>
      <c r="F22" s="15"/>
      <c r="G22" s="14">
        <f>E22</f>
        <v>0</v>
      </c>
    </row>
    <row r="23" spans="1:8" x14ac:dyDescent="0.3">
      <c r="A23" s="40" t="s">
        <v>57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8" x14ac:dyDescent="0.3">
      <c r="A24" s="40" t="s">
        <v>15</v>
      </c>
      <c r="B24" t="s">
        <v>38</v>
      </c>
      <c r="C24" s="23"/>
      <c r="E24" s="23"/>
      <c r="F24" s="15">
        <f t="shared" si="1"/>
        <v>0</v>
      </c>
      <c r="G24" s="14"/>
    </row>
    <row r="25" spans="1:8" x14ac:dyDescent="0.3">
      <c r="A25" t="s">
        <v>64</v>
      </c>
      <c r="B25" t="s">
        <v>38</v>
      </c>
      <c r="C25" s="23"/>
      <c r="E25" s="23"/>
      <c r="F25" s="15">
        <f>E25</f>
        <v>0</v>
      </c>
      <c r="G25" s="14"/>
      <c r="H25" s="15"/>
    </row>
    <row r="26" spans="1:8" ht="15.6" x14ac:dyDescent="0.3">
      <c r="C26" s="36"/>
      <c r="D26" s="36"/>
      <c r="E26" s="36"/>
      <c r="F26" s="25">
        <f>SUM(F5:F25)</f>
        <v>0</v>
      </c>
      <c r="G26" s="25">
        <f>SUM(G5:G25)</f>
        <v>0</v>
      </c>
      <c r="H26" s="25">
        <f>SUM(H5:H25)</f>
        <v>0</v>
      </c>
    </row>
    <row r="27" spans="1:8" ht="15.6" x14ac:dyDescent="0.3">
      <c r="F27" s="58">
        <f>F26+G26+H26</f>
        <v>0</v>
      </c>
      <c r="G27" s="58"/>
      <c r="H27" s="3" t="s">
        <v>101</v>
      </c>
    </row>
    <row r="28" spans="1:8" ht="15.6" x14ac:dyDescent="0.3">
      <c r="F28" s="56">
        <v>0</v>
      </c>
      <c r="G28" s="56"/>
      <c r="H28" s="3" t="s">
        <v>28</v>
      </c>
    </row>
    <row r="29" spans="1:8" ht="15.6" x14ac:dyDescent="0.3">
      <c r="A29" s="29"/>
      <c r="B29" s="29"/>
      <c r="F29" s="56">
        <f>F27+F28</f>
        <v>0</v>
      </c>
      <c r="G29" s="56"/>
      <c r="H29" s="3" t="s">
        <v>102</v>
      </c>
    </row>
    <row r="30" spans="1:8" ht="15.6" x14ac:dyDescent="0.3">
      <c r="A30" s="42"/>
      <c r="B30" s="3"/>
    </row>
    <row r="31" spans="1:8" ht="15.6" x14ac:dyDescent="0.3">
      <c r="A31" s="38"/>
      <c r="B31" s="3"/>
    </row>
  </sheetData>
  <mergeCells count="5">
    <mergeCell ref="A1:J1"/>
    <mergeCell ref="F3:G3"/>
    <mergeCell ref="F27:G27"/>
    <mergeCell ref="F28:G28"/>
    <mergeCell ref="F29:G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8"/>
  <sheetViews>
    <sheetView topLeftCell="A2" zoomScale="85" zoomScaleNormal="85" workbookViewId="0">
      <selection activeCell="E24" sqref="E24"/>
    </sheetView>
  </sheetViews>
  <sheetFormatPr baseColWidth="10" defaultRowHeight="14.4" x14ac:dyDescent="0.3"/>
  <cols>
    <col min="1" max="1" width="33.88671875" bestFit="1" customWidth="1"/>
    <col min="2" max="2" width="18.33203125" bestFit="1" customWidth="1"/>
    <col min="3" max="3" width="11.77734375" bestFit="1" customWidth="1"/>
    <col min="4" max="4" width="12.6640625" bestFit="1" customWidth="1"/>
    <col min="5" max="5" width="13.88671875" customWidth="1"/>
    <col min="8" max="8" width="13.5546875" bestFit="1" customWidth="1"/>
    <col min="9" max="9" width="12.6640625" bestFit="1" customWidth="1"/>
    <col min="12" max="12" width="14.44140625" bestFit="1" customWidth="1"/>
  </cols>
  <sheetData>
    <row r="1" spans="1:10" ht="18" x14ac:dyDescent="0.35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18</v>
      </c>
      <c r="G4" s="35" t="s">
        <v>17</v>
      </c>
    </row>
    <row r="5" spans="1:10" x14ac:dyDescent="0.3">
      <c r="A5" t="s">
        <v>48</v>
      </c>
      <c r="B5" t="s">
        <v>16</v>
      </c>
      <c r="C5" s="23">
        <v>5350</v>
      </c>
      <c r="D5" s="23"/>
      <c r="E5" s="23"/>
      <c r="F5" s="15"/>
      <c r="G5" s="47">
        <f>C5</f>
        <v>5350</v>
      </c>
    </row>
    <row r="6" spans="1:10" x14ac:dyDescent="0.3">
      <c r="A6" t="s">
        <v>30</v>
      </c>
      <c r="B6" t="s">
        <v>38</v>
      </c>
      <c r="C6" s="23"/>
      <c r="D6" s="23">
        <v>3511</v>
      </c>
      <c r="E6" s="23"/>
      <c r="F6" s="15"/>
      <c r="G6" s="47">
        <f>D6</f>
        <v>3511</v>
      </c>
    </row>
    <row r="7" spans="1:10" x14ac:dyDescent="0.3">
      <c r="A7" t="s">
        <v>32</v>
      </c>
      <c r="B7" t="s">
        <v>38</v>
      </c>
      <c r="C7" s="23"/>
      <c r="D7" s="23">
        <v>3511</v>
      </c>
      <c r="E7" s="23"/>
      <c r="F7" s="15"/>
      <c r="G7" s="47">
        <f t="shared" ref="G7:G14" si="0">D7</f>
        <v>3511</v>
      </c>
    </row>
    <row r="8" spans="1:10" x14ac:dyDescent="0.3">
      <c r="A8" t="s">
        <v>33</v>
      </c>
      <c r="B8" t="s">
        <v>38</v>
      </c>
      <c r="C8" s="23"/>
      <c r="E8" s="23">
        <v>2700</v>
      </c>
      <c r="F8" s="15"/>
      <c r="G8" s="47">
        <f>E8</f>
        <v>2700</v>
      </c>
    </row>
    <row r="9" spans="1:10" x14ac:dyDescent="0.3">
      <c r="A9" t="s">
        <v>14</v>
      </c>
      <c r="B9" t="s">
        <v>38</v>
      </c>
      <c r="C9" s="23"/>
      <c r="D9" s="23">
        <v>3511</v>
      </c>
      <c r="E9" s="23"/>
      <c r="F9" s="15"/>
      <c r="G9" s="47">
        <f t="shared" si="0"/>
        <v>3511</v>
      </c>
    </row>
    <row r="10" spans="1:10" x14ac:dyDescent="0.3">
      <c r="A10" t="s">
        <v>50</v>
      </c>
      <c r="B10" t="s">
        <v>38</v>
      </c>
      <c r="C10" s="23"/>
      <c r="D10" s="23">
        <v>3511</v>
      </c>
      <c r="E10" s="23"/>
      <c r="F10" s="15"/>
      <c r="G10" s="47">
        <f t="shared" si="0"/>
        <v>3511</v>
      </c>
    </row>
    <row r="11" spans="1:10" x14ac:dyDescent="0.3">
      <c r="A11" t="s">
        <v>51</v>
      </c>
      <c r="B11" t="s">
        <v>38</v>
      </c>
      <c r="C11" s="23"/>
      <c r="D11" s="23">
        <v>3352</v>
      </c>
      <c r="E11" s="23"/>
      <c r="F11" s="15"/>
      <c r="G11" s="47">
        <f t="shared" si="0"/>
        <v>3352</v>
      </c>
    </row>
    <row r="12" spans="1:10" x14ac:dyDescent="0.3">
      <c r="A12" t="s">
        <v>52</v>
      </c>
      <c r="B12" t="s">
        <v>38</v>
      </c>
      <c r="C12" s="23"/>
      <c r="D12" s="23">
        <v>2946</v>
      </c>
      <c r="E12" s="23"/>
      <c r="F12" s="15"/>
      <c r="G12" s="47">
        <f t="shared" si="0"/>
        <v>2946</v>
      </c>
    </row>
    <row r="13" spans="1:10" x14ac:dyDescent="0.3">
      <c r="A13" t="s">
        <v>53</v>
      </c>
      <c r="B13" t="s">
        <v>38</v>
      </c>
      <c r="C13" s="23"/>
      <c r="D13" s="23">
        <v>3192</v>
      </c>
      <c r="E13" s="23"/>
      <c r="F13" s="15"/>
      <c r="G13" s="47">
        <f t="shared" si="0"/>
        <v>3192</v>
      </c>
    </row>
    <row r="14" spans="1:10" x14ac:dyDescent="0.3">
      <c r="A14" t="s">
        <v>54</v>
      </c>
      <c r="B14" t="s">
        <v>38</v>
      </c>
      <c r="C14" s="23"/>
      <c r="D14" s="23">
        <v>3352</v>
      </c>
      <c r="E14" s="23"/>
      <c r="F14" s="15"/>
      <c r="G14" s="47">
        <f t="shared" si="0"/>
        <v>3352</v>
      </c>
    </row>
    <row r="15" spans="1:10" x14ac:dyDescent="0.3">
      <c r="A15" t="s">
        <v>31</v>
      </c>
      <c r="B15" t="s">
        <v>38</v>
      </c>
      <c r="C15" s="23"/>
      <c r="E15" s="23">
        <v>2700</v>
      </c>
      <c r="F15" s="15"/>
      <c r="G15" s="47">
        <f>E15</f>
        <v>2700</v>
      </c>
    </row>
    <row r="16" spans="1:10" x14ac:dyDescent="0.3">
      <c r="A16" t="s">
        <v>36</v>
      </c>
      <c r="B16" t="s">
        <v>38</v>
      </c>
      <c r="C16" s="23"/>
      <c r="E16" s="23">
        <v>1300</v>
      </c>
      <c r="F16" s="15"/>
      <c r="G16" s="47">
        <f t="shared" ref="G16:G25" si="1">E16</f>
        <v>1300</v>
      </c>
    </row>
    <row r="17" spans="1:11" x14ac:dyDescent="0.3">
      <c r="A17" t="s">
        <v>11</v>
      </c>
      <c r="B17" t="s">
        <v>38</v>
      </c>
      <c r="C17" s="23"/>
      <c r="E17" s="23">
        <v>2700</v>
      </c>
      <c r="F17" s="15"/>
      <c r="G17" s="47">
        <f t="shared" si="1"/>
        <v>2700</v>
      </c>
    </row>
    <row r="18" spans="1:11" x14ac:dyDescent="0.3">
      <c r="A18" t="s">
        <v>35</v>
      </c>
      <c r="B18" t="s">
        <v>38</v>
      </c>
      <c r="C18" s="23"/>
      <c r="E18" s="23">
        <v>2900</v>
      </c>
      <c r="F18" s="15"/>
      <c r="G18" s="47">
        <f t="shared" si="1"/>
        <v>2900</v>
      </c>
    </row>
    <row r="19" spans="1:11" x14ac:dyDescent="0.3">
      <c r="A19" t="s">
        <v>12</v>
      </c>
      <c r="B19" t="s">
        <v>38</v>
      </c>
      <c r="C19" s="23"/>
      <c r="E19" s="23">
        <v>2412</v>
      </c>
      <c r="F19" s="15">
        <f>E19</f>
        <v>2412</v>
      </c>
      <c r="G19" s="47"/>
    </row>
    <row r="20" spans="1:11" x14ac:dyDescent="0.3">
      <c r="A20" t="s">
        <v>55</v>
      </c>
      <c r="B20" t="s">
        <v>38</v>
      </c>
      <c r="C20" s="23"/>
      <c r="E20" s="23">
        <v>2700</v>
      </c>
      <c r="F20" s="15"/>
      <c r="G20" s="47">
        <f t="shared" si="1"/>
        <v>2700</v>
      </c>
    </row>
    <row r="21" spans="1:11" x14ac:dyDescent="0.3">
      <c r="A21" t="s">
        <v>13</v>
      </c>
      <c r="B21" t="s">
        <v>38</v>
      </c>
      <c r="C21" s="23"/>
      <c r="E21" s="23">
        <v>2700</v>
      </c>
      <c r="F21" s="15">
        <f>E21</f>
        <v>2700</v>
      </c>
      <c r="G21" s="47"/>
    </row>
    <row r="22" spans="1:11" x14ac:dyDescent="0.3">
      <c r="A22" t="s">
        <v>56</v>
      </c>
      <c r="B22" t="s">
        <v>38</v>
      </c>
      <c r="C22" s="23"/>
      <c r="E22" s="23">
        <v>2700</v>
      </c>
      <c r="F22" s="15">
        <f>E22</f>
        <v>2700</v>
      </c>
      <c r="G22" s="47"/>
    </row>
    <row r="23" spans="1:11" x14ac:dyDescent="0.3">
      <c r="A23" t="s">
        <v>57</v>
      </c>
      <c r="B23" t="s">
        <v>38</v>
      </c>
      <c r="C23" s="23"/>
      <c r="E23" s="23">
        <v>0</v>
      </c>
      <c r="F23" s="15">
        <f>E23</f>
        <v>0</v>
      </c>
      <c r="G23" s="47"/>
    </row>
    <row r="24" spans="1:11" x14ac:dyDescent="0.3">
      <c r="A24" t="s">
        <v>64</v>
      </c>
      <c r="B24" t="s">
        <v>38</v>
      </c>
      <c r="C24" s="23"/>
      <c r="E24" s="23">
        <v>2400</v>
      </c>
      <c r="F24" s="15"/>
      <c r="G24" s="47">
        <f t="shared" si="1"/>
        <v>2400</v>
      </c>
    </row>
    <row r="25" spans="1:11" x14ac:dyDescent="0.3">
      <c r="A25" t="s">
        <v>15</v>
      </c>
      <c r="B25" t="s">
        <v>38</v>
      </c>
      <c r="C25" s="23"/>
      <c r="E25" s="23">
        <v>1644</v>
      </c>
      <c r="F25" s="15"/>
      <c r="G25" s="47">
        <f t="shared" si="1"/>
        <v>1644</v>
      </c>
    </row>
    <row r="26" spans="1:11" ht="15.6" x14ac:dyDescent="0.3">
      <c r="C26" s="36">
        <f>SUM(C5:C25)</f>
        <v>5350</v>
      </c>
      <c r="D26" s="36">
        <f>SUM(D5:D25)</f>
        <v>26886</v>
      </c>
      <c r="E26" s="36">
        <f>SUM(E5:E25)</f>
        <v>26856</v>
      </c>
      <c r="F26" s="25">
        <f>SUM(F5:F25)</f>
        <v>7812</v>
      </c>
      <c r="G26" s="7">
        <f>SUM(G5:G25)</f>
        <v>51280</v>
      </c>
    </row>
    <row r="27" spans="1:11" ht="15.6" x14ac:dyDescent="0.3">
      <c r="A27" s="48"/>
      <c r="B27" s="49"/>
      <c r="F27" s="58">
        <f>F26+G26</f>
        <v>59092</v>
      </c>
      <c r="G27" s="58"/>
      <c r="H27" s="3" t="s">
        <v>68</v>
      </c>
    </row>
    <row r="28" spans="1:11" ht="15.6" x14ac:dyDescent="0.3">
      <c r="A28" s="48"/>
      <c r="B28" s="49"/>
      <c r="F28" s="56">
        <v>9000.69</v>
      </c>
      <c r="G28" s="56"/>
      <c r="H28" s="3" t="s">
        <v>28</v>
      </c>
    </row>
    <row r="29" spans="1:11" ht="15.6" x14ac:dyDescent="0.3">
      <c r="A29" s="48"/>
      <c r="B29" s="50"/>
      <c r="F29" s="56">
        <f>F27+F28</f>
        <v>68092.69</v>
      </c>
      <c r="G29" s="56"/>
      <c r="H29" s="3" t="s">
        <v>69</v>
      </c>
    </row>
    <row r="30" spans="1:11" ht="15.6" x14ac:dyDescent="0.3">
      <c r="A30" s="48"/>
      <c r="B30" s="49"/>
      <c r="D30" s="1"/>
      <c r="I30" s="56"/>
      <c r="J30" s="56"/>
      <c r="K30" s="3"/>
    </row>
    <row r="31" spans="1:11" ht="15.6" x14ac:dyDescent="0.3">
      <c r="A31" s="48"/>
      <c r="B31" s="49"/>
    </row>
    <row r="32" spans="1:11" ht="15.6" x14ac:dyDescent="0.3">
      <c r="A32" s="48"/>
      <c r="B32" s="51"/>
    </row>
    <row r="33" spans="1:2" ht="15.6" x14ac:dyDescent="0.3">
      <c r="A33" s="48"/>
      <c r="B33" s="51"/>
    </row>
    <row r="34" spans="1:2" ht="15.6" x14ac:dyDescent="0.3">
      <c r="A34" s="48"/>
      <c r="B34" s="51"/>
    </row>
    <row r="35" spans="1:2" ht="15.6" x14ac:dyDescent="0.3">
      <c r="A35" s="48"/>
      <c r="B35" s="51"/>
    </row>
    <row r="36" spans="1:2" ht="15.6" x14ac:dyDescent="0.3">
      <c r="A36" s="48"/>
      <c r="B36" s="49"/>
    </row>
    <row r="37" spans="1:2" ht="15.6" x14ac:dyDescent="0.3">
      <c r="A37" s="48"/>
      <c r="B37" s="49"/>
    </row>
    <row r="38" spans="1:2" ht="15.6" x14ac:dyDescent="0.3">
      <c r="A38" s="48"/>
      <c r="B38" s="49"/>
    </row>
    <row r="39" spans="1:2" ht="15.6" x14ac:dyDescent="0.3">
      <c r="A39" s="48"/>
      <c r="B39" s="49"/>
    </row>
    <row r="40" spans="1:2" ht="15.6" x14ac:dyDescent="0.3">
      <c r="A40" s="48"/>
      <c r="B40" s="49"/>
    </row>
    <row r="41" spans="1:2" ht="15.6" x14ac:dyDescent="0.3">
      <c r="A41" s="48"/>
      <c r="B41" s="49"/>
    </row>
    <row r="42" spans="1:2" ht="15.6" x14ac:dyDescent="0.3">
      <c r="A42" s="48"/>
      <c r="B42" s="49"/>
    </row>
    <row r="43" spans="1:2" ht="15.6" x14ac:dyDescent="0.3">
      <c r="A43" s="48"/>
      <c r="B43" s="49"/>
    </row>
    <row r="44" spans="1:2" ht="15.6" x14ac:dyDescent="0.3">
      <c r="A44" s="48"/>
      <c r="B44" s="49"/>
    </row>
    <row r="45" spans="1:2" ht="15.6" x14ac:dyDescent="0.3">
      <c r="A45" s="48"/>
      <c r="B45" s="49"/>
    </row>
    <row r="46" spans="1:2" ht="15.6" x14ac:dyDescent="0.3">
      <c r="A46" s="48"/>
      <c r="B46" s="49"/>
    </row>
    <row r="47" spans="1:2" ht="15.6" x14ac:dyDescent="0.3">
      <c r="A47" s="48"/>
      <c r="B47" s="49"/>
    </row>
    <row r="48" spans="1:2" x14ac:dyDescent="0.3">
      <c r="A48" s="49"/>
      <c r="B48" s="49"/>
    </row>
  </sheetData>
  <mergeCells count="6">
    <mergeCell ref="F29:G29"/>
    <mergeCell ref="I30:J30"/>
    <mergeCell ref="A1:J1"/>
    <mergeCell ref="F3:G3"/>
    <mergeCell ref="F27:G27"/>
    <mergeCell ref="F28:G28"/>
  </mergeCells>
  <conditionalFormatting sqref="A1:A1048576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35"/>
  <sheetViews>
    <sheetView topLeftCell="A10" workbookViewId="0">
      <selection activeCell="F24" sqref="F24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6" width="9.88671875" bestFit="1" customWidth="1"/>
    <col min="7" max="7" width="9.6640625" bestFit="1" customWidth="1"/>
    <col min="8" max="8" width="14" bestFit="1" customWidth="1"/>
  </cols>
  <sheetData>
    <row r="1" spans="1:10" ht="18" x14ac:dyDescent="0.35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18</v>
      </c>
      <c r="G4" s="35" t="s">
        <v>17</v>
      </c>
    </row>
    <row r="5" spans="1:10" x14ac:dyDescent="0.3">
      <c r="A5" s="40" t="s">
        <v>48</v>
      </c>
      <c r="B5" t="s">
        <v>16</v>
      </c>
      <c r="C5" s="23">
        <v>5350</v>
      </c>
      <c r="D5" s="23"/>
      <c r="E5" s="23"/>
      <c r="F5" s="15"/>
      <c r="G5" s="14">
        <v>5350</v>
      </c>
    </row>
    <row r="6" spans="1:10" x14ac:dyDescent="0.3">
      <c r="A6" s="40" t="s">
        <v>30</v>
      </c>
      <c r="B6" t="s">
        <v>38</v>
      </c>
      <c r="C6" s="23"/>
      <c r="D6" s="23">
        <f>_xlfn.XLOOKUP(A6,'[1]Pointage permanant'!$C$14:$C$34,'[1]Pointage permanant'!$AT$14:$AT$34)</f>
        <v>3511</v>
      </c>
      <c r="E6" s="23"/>
      <c r="F6" s="15"/>
      <c r="G6" s="14">
        <v>3511</v>
      </c>
    </row>
    <row r="7" spans="1:10" x14ac:dyDescent="0.3">
      <c r="A7" s="40" t="s">
        <v>32</v>
      </c>
      <c r="B7" t="s">
        <v>38</v>
      </c>
      <c r="C7" s="23"/>
      <c r="D7" s="23">
        <f>_xlfn.XLOOKUP(A7,'[1]Pointage permanant'!$C$14:$C$34,'[1]Pointage permanant'!$AT$14:$AT$34)</f>
        <v>3511</v>
      </c>
      <c r="E7" s="23"/>
      <c r="F7" s="15"/>
      <c r="G7" s="14">
        <v>3511</v>
      </c>
    </row>
    <row r="8" spans="1:10" x14ac:dyDescent="0.3">
      <c r="A8" s="40" t="s">
        <v>33</v>
      </c>
      <c r="B8" t="s">
        <v>38</v>
      </c>
      <c r="C8" s="23"/>
      <c r="E8" s="23">
        <v>2700</v>
      </c>
      <c r="F8" s="15"/>
      <c r="G8" s="14">
        <v>2700</v>
      </c>
    </row>
    <row r="9" spans="1:10" x14ac:dyDescent="0.3">
      <c r="A9" s="40" t="s">
        <v>14</v>
      </c>
      <c r="B9" t="s">
        <v>38</v>
      </c>
      <c r="C9" s="23"/>
      <c r="D9" s="23">
        <f>_xlfn.XLOOKUP(A9,'[1]Pointage permanant'!$C$14:$C$34,'[1]Pointage permanant'!$AT$14:$AT$34)</f>
        <v>3511</v>
      </c>
      <c r="E9" s="23"/>
      <c r="F9" s="15"/>
      <c r="G9" s="14">
        <v>3511</v>
      </c>
    </row>
    <row r="10" spans="1:10" x14ac:dyDescent="0.3">
      <c r="A10" s="40" t="s">
        <v>50</v>
      </c>
      <c r="B10" t="s">
        <v>38</v>
      </c>
      <c r="C10" s="23"/>
      <c r="D10" s="23">
        <f>_xlfn.XLOOKUP(A10,'[1]Pointage permanant'!$C$14:$C$34,'[1]Pointage permanant'!$AT$14:$AT$34)</f>
        <v>3511</v>
      </c>
      <c r="E10" s="23"/>
      <c r="F10" s="15"/>
      <c r="G10" s="14">
        <v>3511</v>
      </c>
    </row>
    <row r="11" spans="1:10" x14ac:dyDescent="0.3">
      <c r="A11" s="40" t="s">
        <v>51</v>
      </c>
      <c r="B11" t="s">
        <v>38</v>
      </c>
      <c r="C11" s="23"/>
      <c r="D11" s="23">
        <f>_xlfn.XLOOKUP(A11,'[1]Pointage permanant'!$C$14:$C$34,'[1]Pointage permanant'!$AT$14:$AT$34)</f>
        <v>3352</v>
      </c>
      <c r="E11" s="23"/>
      <c r="F11" s="15"/>
      <c r="G11" s="14">
        <v>3352</v>
      </c>
    </row>
    <row r="12" spans="1:10" x14ac:dyDescent="0.3">
      <c r="A12" s="40" t="s">
        <v>52</v>
      </c>
      <c r="B12" t="s">
        <v>38</v>
      </c>
      <c r="C12" s="23"/>
      <c r="D12" s="23">
        <f>_xlfn.XLOOKUP(A12,'[1]Pointage permanant'!$C$14:$C$34,'[1]Pointage permanant'!$AT$14:$AT$34)</f>
        <v>3192</v>
      </c>
      <c r="E12" s="23"/>
      <c r="F12" s="15"/>
      <c r="G12" s="14">
        <v>3192</v>
      </c>
    </row>
    <row r="13" spans="1:10" x14ac:dyDescent="0.3">
      <c r="A13" s="40" t="s">
        <v>53</v>
      </c>
      <c r="B13" t="s">
        <v>38</v>
      </c>
      <c r="C13" s="23"/>
      <c r="D13" s="23">
        <f>_xlfn.XLOOKUP(A13,'[1]Pointage permanant'!$C$14:$C$34,'[1]Pointage permanant'!$AT$14:$AT$34)</f>
        <v>3192</v>
      </c>
      <c r="E13" s="23"/>
      <c r="F13" s="15"/>
      <c r="G13" s="14">
        <v>3192</v>
      </c>
    </row>
    <row r="14" spans="1:10" x14ac:dyDescent="0.3">
      <c r="A14" s="40" t="s">
        <v>54</v>
      </c>
      <c r="B14" t="s">
        <v>38</v>
      </c>
      <c r="C14" s="23"/>
      <c r="D14" s="23">
        <f>_xlfn.XLOOKUP(A14,'[1]Pointage permanant'!$C$14:$C$34,'[1]Pointage permanant'!$AT$14:$AT$34)</f>
        <v>3352</v>
      </c>
      <c r="E14" s="23"/>
      <c r="F14" s="15"/>
      <c r="G14" s="14">
        <v>3352</v>
      </c>
    </row>
    <row r="15" spans="1:10" x14ac:dyDescent="0.3">
      <c r="A15" s="40" t="s">
        <v>31</v>
      </c>
      <c r="B15" t="s">
        <v>38</v>
      </c>
      <c r="C15" s="23"/>
      <c r="D15" s="23"/>
      <c r="E15" s="23">
        <v>2700</v>
      </c>
      <c r="F15" s="15"/>
      <c r="G15" s="14">
        <v>2700</v>
      </c>
    </row>
    <row r="16" spans="1:10" x14ac:dyDescent="0.3">
      <c r="A16" s="40" t="s">
        <v>36</v>
      </c>
      <c r="B16" t="s">
        <v>38</v>
      </c>
      <c r="C16" s="23"/>
      <c r="D16" s="23"/>
      <c r="E16" s="23">
        <v>1300</v>
      </c>
      <c r="F16" s="15"/>
      <c r="G16" s="14">
        <v>1300</v>
      </c>
    </row>
    <row r="17" spans="1:10" x14ac:dyDescent="0.3">
      <c r="A17" s="40" t="s">
        <v>11</v>
      </c>
      <c r="B17" t="s">
        <v>38</v>
      </c>
      <c r="C17" s="23"/>
      <c r="D17" s="23"/>
      <c r="E17" s="23">
        <v>2700</v>
      </c>
      <c r="F17" s="15"/>
      <c r="G17" s="14">
        <v>2700</v>
      </c>
    </row>
    <row r="18" spans="1:10" x14ac:dyDescent="0.3">
      <c r="A18" s="40" t="s">
        <v>35</v>
      </c>
      <c r="B18" t="s">
        <v>38</v>
      </c>
      <c r="C18" s="23"/>
      <c r="D18" s="23"/>
      <c r="E18" s="23">
        <v>2900</v>
      </c>
      <c r="F18" s="15"/>
      <c r="G18" s="14">
        <v>2900</v>
      </c>
    </row>
    <row r="19" spans="1:10" x14ac:dyDescent="0.3">
      <c r="A19" s="40" t="s">
        <v>12</v>
      </c>
      <c r="B19" t="s">
        <v>38</v>
      </c>
      <c r="C19" s="23"/>
      <c r="D19" s="23"/>
      <c r="E19" s="23">
        <v>2850</v>
      </c>
      <c r="F19" s="15">
        <v>2850</v>
      </c>
      <c r="G19" s="14"/>
    </row>
    <row r="20" spans="1:10" x14ac:dyDescent="0.3">
      <c r="A20" s="40" t="s">
        <v>55</v>
      </c>
      <c r="B20" t="s">
        <v>38</v>
      </c>
      <c r="C20" s="23"/>
      <c r="D20" s="23"/>
      <c r="E20" s="23">
        <v>2700</v>
      </c>
      <c r="F20" s="15"/>
      <c r="G20" s="14">
        <v>2700</v>
      </c>
    </row>
    <row r="21" spans="1:10" x14ac:dyDescent="0.3">
      <c r="A21" s="40" t="s">
        <v>13</v>
      </c>
      <c r="B21" t="s">
        <v>38</v>
      </c>
      <c r="C21" s="23"/>
      <c r="D21" s="23"/>
      <c r="E21" s="23">
        <v>2700</v>
      </c>
      <c r="F21" s="15">
        <v>2700</v>
      </c>
      <c r="G21" s="14"/>
    </row>
    <row r="22" spans="1:10" x14ac:dyDescent="0.3">
      <c r="A22" t="s">
        <v>56</v>
      </c>
      <c r="B22" t="s">
        <v>38</v>
      </c>
      <c r="C22" s="23"/>
      <c r="D22" s="23"/>
      <c r="E22" s="23">
        <v>2700</v>
      </c>
      <c r="F22" s="15">
        <v>2700</v>
      </c>
      <c r="G22" s="14"/>
    </row>
    <row r="23" spans="1:10" x14ac:dyDescent="0.3">
      <c r="A23" t="s">
        <v>57</v>
      </c>
      <c r="B23" t="s">
        <v>38</v>
      </c>
      <c r="C23" s="23"/>
      <c r="D23" s="23"/>
      <c r="E23" s="23">
        <f>2500+1442</f>
        <v>3942</v>
      </c>
      <c r="F23" s="15">
        <f>E23</f>
        <v>3942</v>
      </c>
      <c r="G23" s="14"/>
    </row>
    <row r="24" spans="1:10" x14ac:dyDescent="0.3">
      <c r="A24" t="s">
        <v>64</v>
      </c>
      <c r="B24" t="s">
        <v>38</v>
      </c>
      <c r="C24" s="23"/>
      <c r="D24" s="23"/>
      <c r="E24" s="23">
        <v>2400</v>
      </c>
      <c r="F24" s="15"/>
      <c r="G24" s="14">
        <v>2400</v>
      </c>
    </row>
    <row r="25" spans="1:10" x14ac:dyDescent="0.3">
      <c r="A25" t="s">
        <v>15</v>
      </c>
      <c r="B25" t="s">
        <v>38</v>
      </c>
      <c r="D25" s="23"/>
      <c r="E25" s="23">
        <v>2850</v>
      </c>
      <c r="F25" s="15"/>
      <c r="G25" s="14">
        <v>2850</v>
      </c>
    </row>
    <row r="26" spans="1:10" ht="15.6" x14ac:dyDescent="0.3">
      <c r="C26" s="36">
        <f>SUM(C5:C25)</f>
        <v>5350</v>
      </c>
      <c r="D26" s="36">
        <f>SUM(D5:D25)</f>
        <v>27132</v>
      </c>
      <c r="E26" s="36">
        <f>SUM(E5:E25)</f>
        <v>32442</v>
      </c>
      <c r="F26" s="25">
        <f>SUM(F5:F25)</f>
        <v>12192</v>
      </c>
      <c r="G26" s="7">
        <f>SUM(G5:G25)</f>
        <v>52732</v>
      </c>
    </row>
    <row r="27" spans="1:10" ht="15.6" x14ac:dyDescent="0.3">
      <c r="F27" s="58">
        <f>F26+G26</f>
        <v>64924</v>
      </c>
      <c r="G27" s="58"/>
      <c r="H27" s="3" t="s">
        <v>71</v>
      </c>
    </row>
    <row r="28" spans="1:10" ht="15.6" x14ac:dyDescent="0.3">
      <c r="F28" s="56">
        <v>9409.64</v>
      </c>
      <c r="G28" s="56"/>
      <c r="H28" s="3" t="s">
        <v>28</v>
      </c>
    </row>
    <row r="29" spans="1:10" ht="15.6" x14ac:dyDescent="0.3">
      <c r="A29" s="40"/>
      <c r="B29" s="40"/>
      <c r="F29" s="56">
        <v>1345</v>
      </c>
      <c r="G29" s="56"/>
      <c r="H29" s="3" t="s">
        <v>58</v>
      </c>
    </row>
    <row r="30" spans="1:10" ht="15.6" x14ac:dyDescent="0.3">
      <c r="A30" s="44"/>
      <c r="B30" s="44"/>
      <c r="F30" s="56">
        <f>F27+F28+F29</f>
        <v>75678.64</v>
      </c>
      <c r="G30" s="56"/>
      <c r="H30" s="3" t="s">
        <v>72</v>
      </c>
    </row>
    <row r="31" spans="1:10" ht="15.6" x14ac:dyDescent="0.3">
      <c r="A31" s="40"/>
      <c r="B31" s="40"/>
      <c r="D31" s="37"/>
      <c r="I31" s="56"/>
      <c r="J31" s="56"/>
    </row>
    <row r="32" spans="1:10" x14ac:dyDescent="0.3">
      <c r="A32" s="40"/>
      <c r="B32" s="40"/>
    </row>
    <row r="33" spans="2:2" x14ac:dyDescent="0.3">
      <c r="B33" s="2"/>
    </row>
    <row r="34" spans="2:2" x14ac:dyDescent="0.3">
      <c r="B34" s="2"/>
    </row>
    <row r="35" spans="2:2" x14ac:dyDescent="0.3">
      <c r="B35" s="2"/>
    </row>
  </sheetData>
  <mergeCells count="7">
    <mergeCell ref="I31:J31"/>
    <mergeCell ref="F29:G29"/>
    <mergeCell ref="A1:J1"/>
    <mergeCell ref="F3:G3"/>
    <mergeCell ref="F27:G27"/>
    <mergeCell ref="F28:G28"/>
    <mergeCell ref="F30:G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J34"/>
  <sheetViews>
    <sheetView topLeftCell="A14" workbookViewId="0">
      <selection activeCell="F25" sqref="F25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6" width="9.88671875" bestFit="1" customWidth="1"/>
    <col min="7" max="7" width="9.6640625" bestFit="1" customWidth="1"/>
    <col min="8" max="8" width="14" bestFit="1" customWidth="1"/>
  </cols>
  <sheetData>
    <row r="1" spans="1:10" ht="18" x14ac:dyDescent="0.35">
      <c r="A1" s="55" t="s">
        <v>73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59</v>
      </c>
    </row>
    <row r="5" spans="1:10" x14ac:dyDescent="0.3">
      <c r="A5" s="30" t="s">
        <v>48</v>
      </c>
      <c r="B5" t="s">
        <v>16</v>
      </c>
      <c r="C5" s="23">
        <v>5350</v>
      </c>
      <c r="D5" s="23"/>
      <c r="E5" s="23"/>
      <c r="F5" s="15">
        <f>C5</f>
        <v>5350</v>
      </c>
      <c r="G5" s="26"/>
    </row>
    <row r="6" spans="1:10" x14ac:dyDescent="0.3">
      <c r="A6" s="30" t="s">
        <v>30</v>
      </c>
      <c r="B6" t="s">
        <v>38</v>
      </c>
      <c r="C6" s="23"/>
      <c r="D6" s="23">
        <f>_xlfn.XLOOKUP(A6,'[2]Pointage permanant'!$C:$C,'[2]Pointage permanant'!$AT:$AT)</f>
        <v>3511</v>
      </c>
      <c r="E6" s="23"/>
      <c r="F6" s="15">
        <f>D6</f>
        <v>3511</v>
      </c>
      <c r="G6" s="26"/>
    </row>
    <row r="7" spans="1:10" x14ac:dyDescent="0.3">
      <c r="A7" s="30" t="s">
        <v>32</v>
      </c>
      <c r="B7" t="s">
        <v>38</v>
      </c>
      <c r="C7" s="23"/>
      <c r="D7" s="23">
        <f>_xlfn.XLOOKUP(A7,'[2]Pointage permanant'!$C:$C,'[2]Pointage permanant'!$AT:$AT)</f>
        <v>3511</v>
      </c>
      <c r="E7" s="23"/>
      <c r="F7" s="15">
        <f t="shared" ref="F7:F14" si="0">D7</f>
        <v>3511</v>
      </c>
      <c r="G7" s="14"/>
    </row>
    <row r="8" spans="1:10" x14ac:dyDescent="0.3">
      <c r="A8" s="30" t="s">
        <v>33</v>
      </c>
      <c r="B8" t="s">
        <v>38</v>
      </c>
      <c r="C8" s="23"/>
      <c r="D8" s="23"/>
      <c r="E8" s="23">
        <f>_xlfn.XLOOKUP(A8,'[2]Pointage permanant'!$C:$C,'[2]Pointage permanant'!$AT:$AT)</f>
        <v>2700</v>
      </c>
      <c r="F8" s="15">
        <f>E8</f>
        <v>2700</v>
      </c>
      <c r="G8" s="26"/>
    </row>
    <row r="9" spans="1:10" x14ac:dyDescent="0.3">
      <c r="A9" s="30" t="s">
        <v>14</v>
      </c>
      <c r="B9" t="s">
        <v>38</v>
      </c>
      <c r="C9" s="23"/>
      <c r="D9" s="23">
        <f>_xlfn.XLOOKUP(A9,'[2]Pointage permanant'!$C:$C,'[2]Pointage permanant'!$AT:$AT)</f>
        <v>3511</v>
      </c>
      <c r="E9" s="23"/>
      <c r="F9" s="15">
        <f t="shared" si="0"/>
        <v>3511</v>
      </c>
      <c r="G9" s="14"/>
    </row>
    <row r="10" spans="1:10" x14ac:dyDescent="0.3">
      <c r="A10" t="s">
        <v>50</v>
      </c>
      <c r="B10" t="s">
        <v>38</v>
      </c>
      <c r="C10" s="23"/>
      <c r="D10" s="23">
        <f>_xlfn.XLOOKUP(A10,'[2]Pointage permanant'!$C:$C,'[2]Pointage permanant'!$AT:$AT)</f>
        <v>3511</v>
      </c>
      <c r="E10" s="23"/>
      <c r="F10" s="15">
        <f t="shared" si="0"/>
        <v>3511</v>
      </c>
      <c r="G10" s="14"/>
    </row>
    <row r="11" spans="1:10" x14ac:dyDescent="0.3">
      <c r="A11" t="s">
        <v>51</v>
      </c>
      <c r="B11" t="s">
        <v>38</v>
      </c>
      <c r="C11" s="23"/>
      <c r="D11" s="23">
        <f>_xlfn.XLOOKUP(A11,'[2]Pointage permanant'!$C:$C,'[2]Pointage permanant'!$AT:$AT)</f>
        <v>3352</v>
      </c>
      <c r="E11" s="23"/>
      <c r="F11" s="15">
        <f t="shared" si="0"/>
        <v>3352</v>
      </c>
      <c r="G11" s="14"/>
    </row>
    <row r="12" spans="1:10" x14ac:dyDescent="0.3">
      <c r="A12" t="s">
        <v>52</v>
      </c>
      <c r="B12" t="s">
        <v>38</v>
      </c>
      <c r="C12" s="23"/>
      <c r="D12" s="23">
        <f>_xlfn.XLOOKUP(A12,'[2]Pointage permanant'!$C:$C,'[2]Pointage permanant'!$AT:$AT)</f>
        <v>3192</v>
      </c>
      <c r="E12" s="23"/>
      <c r="F12" s="15">
        <f t="shared" si="0"/>
        <v>3192</v>
      </c>
      <c r="G12" s="14"/>
    </row>
    <row r="13" spans="1:10" x14ac:dyDescent="0.3">
      <c r="A13" t="s">
        <v>53</v>
      </c>
      <c r="B13" t="s">
        <v>38</v>
      </c>
      <c r="C13" s="23"/>
      <c r="D13" s="23">
        <f>_xlfn.XLOOKUP(A13,'[2]Pointage permanant'!$C:$C,'[2]Pointage permanant'!$AT:$AT)</f>
        <v>3192</v>
      </c>
      <c r="E13" s="23"/>
      <c r="F13" s="15">
        <f t="shared" si="0"/>
        <v>3192</v>
      </c>
      <c r="G13" s="14"/>
    </row>
    <row r="14" spans="1:10" x14ac:dyDescent="0.3">
      <c r="A14" t="s">
        <v>54</v>
      </c>
      <c r="B14" t="s">
        <v>38</v>
      </c>
      <c r="C14" s="23"/>
      <c r="D14" s="23">
        <f>_xlfn.XLOOKUP(A14,'[2]Pointage permanant'!$C:$C,'[2]Pointage permanant'!$AT:$AT)</f>
        <v>3352</v>
      </c>
      <c r="E14" s="23"/>
      <c r="F14" s="15">
        <f t="shared" si="0"/>
        <v>3352</v>
      </c>
      <c r="G14" s="14"/>
    </row>
    <row r="15" spans="1:10" x14ac:dyDescent="0.3">
      <c r="A15" s="30" t="s">
        <v>31</v>
      </c>
      <c r="B15" t="s">
        <v>38</v>
      </c>
      <c r="C15" s="23"/>
      <c r="D15" s="23"/>
      <c r="E15" s="23">
        <f>_xlfn.XLOOKUP(A15,'[2]Pointage permanant'!$C:$C,'[2]Pointage permanant'!$AT:$AT)</f>
        <v>2700</v>
      </c>
      <c r="F15" s="15">
        <f>E15</f>
        <v>2700</v>
      </c>
      <c r="G15" s="14"/>
    </row>
    <row r="16" spans="1:10" x14ac:dyDescent="0.3">
      <c r="A16" s="30" t="s">
        <v>36</v>
      </c>
      <c r="B16" t="s">
        <v>38</v>
      </c>
      <c r="C16" s="23"/>
      <c r="D16" s="23"/>
      <c r="E16" s="23">
        <f>_xlfn.XLOOKUP(A16,'[2]Pointage permanant'!$C:$C,'[2]Pointage permanant'!$AT:$AT)</f>
        <v>1300</v>
      </c>
      <c r="F16" s="15">
        <f t="shared" ref="F16:F24" si="1">E16</f>
        <v>1300</v>
      </c>
      <c r="G16" s="14"/>
    </row>
    <row r="17" spans="1:10" x14ac:dyDescent="0.3">
      <c r="A17" t="s">
        <v>11</v>
      </c>
      <c r="B17" t="s">
        <v>38</v>
      </c>
      <c r="C17" s="23"/>
      <c r="D17" s="23"/>
      <c r="E17" s="23">
        <f>_xlfn.XLOOKUP(A17,'[2]Pointage permanant'!$C:$C,'[2]Pointage permanant'!$AT:$AT)</f>
        <v>2700</v>
      </c>
      <c r="F17" s="15">
        <f t="shared" si="1"/>
        <v>2700</v>
      </c>
      <c r="G17" s="14"/>
    </row>
    <row r="18" spans="1:10" x14ac:dyDescent="0.3">
      <c r="A18" t="s">
        <v>35</v>
      </c>
      <c r="B18" t="s">
        <v>38</v>
      </c>
      <c r="C18" s="23"/>
      <c r="D18" s="23"/>
      <c r="E18" s="23">
        <f>_xlfn.XLOOKUP(A18,'[2]Pointage permanant'!$C:$C,'[2]Pointage permanant'!$AT:$AT)</f>
        <v>2900</v>
      </c>
      <c r="F18" s="15">
        <f t="shared" si="1"/>
        <v>2900</v>
      </c>
      <c r="G18" s="14"/>
    </row>
    <row r="19" spans="1:10" x14ac:dyDescent="0.3">
      <c r="A19" t="s">
        <v>12</v>
      </c>
      <c r="B19" t="s">
        <v>38</v>
      </c>
      <c r="C19" s="23"/>
      <c r="D19" s="23"/>
      <c r="E19" s="23">
        <f>_xlfn.XLOOKUP(A19,'[2]Pointage permanant'!$C:$C,'[2]Pointage permanant'!$AT:$AT)</f>
        <v>2521</v>
      </c>
      <c r="F19" s="15"/>
      <c r="G19" s="14">
        <f>E19</f>
        <v>2521</v>
      </c>
    </row>
    <row r="20" spans="1:10" x14ac:dyDescent="0.3">
      <c r="A20" t="s">
        <v>55</v>
      </c>
      <c r="B20" t="s">
        <v>38</v>
      </c>
      <c r="C20" s="23"/>
      <c r="D20" s="23"/>
      <c r="E20" s="23">
        <f>_xlfn.XLOOKUP(A20,'[2]Pointage permanant'!$C:$C,'[2]Pointage permanant'!$AT:$AT)</f>
        <v>2700</v>
      </c>
      <c r="F20" s="15">
        <f t="shared" si="1"/>
        <v>2700</v>
      </c>
      <c r="G20" s="14"/>
    </row>
    <row r="21" spans="1:10" x14ac:dyDescent="0.3">
      <c r="A21" t="s">
        <v>13</v>
      </c>
      <c r="B21" t="s">
        <v>38</v>
      </c>
      <c r="C21" s="23"/>
      <c r="D21" s="23"/>
      <c r="E21" s="23">
        <f>_xlfn.XLOOKUP(A21,'[2]Pointage permanant'!$C:$C,'[2]Pointage permanant'!$AT:$AT)</f>
        <v>2700</v>
      </c>
      <c r="F21" s="15"/>
      <c r="G21" s="14">
        <f>E21</f>
        <v>2700</v>
      </c>
    </row>
    <row r="22" spans="1:10" x14ac:dyDescent="0.3">
      <c r="A22" t="s">
        <v>56</v>
      </c>
      <c r="B22" t="s">
        <v>38</v>
      </c>
      <c r="C22" s="23"/>
      <c r="D22" s="23"/>
      <c r="E22" s="23">
        <f>_xlfn.XLOOKUP(A22,'[2]Pointage permanant'!$C:$C,'[2]Pointage permanant'!$AT:$AT)</f>
        <v>2596</v>
      </c>
      <c r="F22" s="15"/>
      <c r="G22" s="14">
        <f>E22</f>
        <v>2596</v>
      </c>
    </row>
    <row r="23" spans="1:10" x14ac:dyDescent="0.3">
      <c r="A23" t="s">
        <v>64</v>
      </c>
      <c r="B23" t="s">
        <v>38</v>
      </c>
      <c r="C23" s="23"/>
      <c r="D23" s="23"/>
      <c r="E23" s="23">
        <f>_xlfn.XLOOKUP(A23,'[2]Pointage permanant'!$C:$C,'[2]Pointage permanant'!$AT:$AT)</f>
        <v>2400</v>
      </c>
      <c r="F23" s="15">
        <f t="shared" si="1"/>
        <v>2400</v>
      </c>
      <c r="G23" s="14"/>
    </row>
    <row r="24" spans="1:10" x14ac:dyDescent="0.3">
      <c r="A24" t="s">
        <v>15</v>
      </c>
      <c r="B24" t="s">
        <v>38</v>
      </c>
      <c r="C24" s="23"/>
      <c r="D24" s="23"/>
      <c r="E24" s="23">
        <f>_xlfn.XLOOKUP(A24,'[2]Pointage permanant'!$C:$C,'[2]Pointage permanant'!$AT:$AT)</f>
        <v>2521</v>
      </c>
      <c r="F24" s="15">
        <f t="shared" si="1"/>
        <v>2521</v>
      </c>
      <c r="G24" s="14"/>
    </row>
    <row r="25" spans="1:10" x14ac:dyDescent="0.3">
      <c r="A25" t="s">
        <v>57</v>
      </c>
      <c r="B25" t="s">
        <v>38</v>
      </c>
      <c r="C25" s="23"/>
      <c r="D25" s="23"/>
      <c r="E25" s="23">
        <v>0</v>
      </c>
      <c r="F25" s="15"/>
      <c r="G25" s="14">
        <f>E25</f>
        <v>0</v>
      </c>
    </row>
    <row r="26" spans="1:10" ht="15.6" x14ac:dyDescent="0.3">
      <c r="C26" s="36">
        <f>SUM(C5:C25)</f>
        <v>5350</v>
      </c>
      <c r="D26" s="36">
        <f>SUM(D5:D25)</f>
        <v>27132</v>
      </c>
      <c r="E26" s="36">
        <f>SUM(E5:E25)</f>
        <v>27738</v>
      </c>
      <c r="F26" s="25">
        <f>SUM(F5:F25)</f>
        <v>52403</v>
      </c>
      <c r="G26" s="25">
        <f>SUM(G5:G25)</f>
        <v>7817</v>
      </c>
      <c r="H26" s="25">
        <v>7500</v>
      </c>
    </row>
    <row r="27" spans="1:10" ht="15.6" x14ac:dyDescent="0.3">
      <c r="F27" s="58">
        <f>F26+G26</f>
        <v>60220</v>
      </c>
      <c r="G27" s="58"/>
      <c r="H27" s="3" t="s">
        <v>74</v>
      </c>
    </row>
    <row r="28" spans="1:10" ht="15.6" x14ac:dyDescent="0.3">
      <c r="F28" s="56">
        <v>9409.64</v>
      </c>
      <c r="G28" s="56"/>
      <c r="H28" s="3" t="s">
        <v>28</v>
      </c>
    </row>
    <row r="29" spans="1:10" ht="15.6" x14ac:dyDescent="0.3">
      <c r="B29" s="29"/>
      <c r="F29" s="56">
        <f>F27+F28+H26</f>
        <v>77129.64</v>
      </c>
      <c r="G29" s="56"/>
      <c r="H29" s="3" t="s">
        <v>75</v>
      </c>
    </row>
    <row r="30" spans="1:10" ht="15.6" x14ac:dyDescent="0.3">
      <c r="D30" s="37"/>
      <c r="I30" s="56"/>
      <c r="J30" s="56"/>
    </row>
    <row r="32" spans="1:10" x14ac:dyDescent="0.3">
      <c r="B32" s="2"/>
    </row>
    <row r="33" spans="2:2" x14ac:dyDescent="0.3">
      <c r="B33" s="2"/>
    </row>
    <row r="34" spans="2:2" x14ac:dyDescent="0.3">
      <c r="B34" s="2"/>
    </row>
  </sheetData>
  <mergeCells count="6">
    <mergeCell ref="I30:J30"/>
    <mergeCell ref="A1:J1"/>
    <mergeCell ref="F3:G3"/>
    <mergeCell ref="F27:G27"/>
    <mergeCell ref="F28:G28"/>
    <mergeCell ref="F29:G29"/>
  </mergeCells>
  <conditionalFormatting sqref="A1:A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J33"/>
  <sheetViews>
    <sheetView topLeftCell="A5" workbookViewId="0">
      <selection activeCell="G26" sqref="G26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7" width="9.88671875" bestFit="1" customWidth="1"/>
    <col min="8" max="8" width="14" bestFit="1" customWidth="1"/>
  </cols>
  <sheetData>
    <row r="1" spans="1:10" ht="18" x14ac:dyDescent="0.35">
      <c r="A1" s="55" t="s">
        <v>76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</row>
    <row r="5" spans="1:10" x14ac:dyDescent="0.3">
      <c r="A5" s="30" t="s">
        <v>48</v>
      </c>
      <c r="B5" t="s">
        <v>16</v>
      </c>
      <c r="C5" s="23">
        <v>5350</v>
      </c>
      <c r="D5" s="23"/>
      <c r="E5" s="23"/>
      <c r="F5" s="15">
        <f>C5</f>
        <v>5350</v>
      </c>
      <c r="G5" s="26"/>
    </row>
    <row r="6" spans="1:10" x14ac:dyDescent="0.3">
      <c r="A6" s="30" t="s">
        <v>30</v>
      </c>
      <c r="B6" t="s">
        <v>38</v>
      </c>
      <c r="C6" s="23"/>
      <c r="D6" s="23">
        <f>_xlfn.XLOOKUP(A6,'[2]Pointage permanant'!$C:$C,'[2]Pointage permanant'!$AT:$AT)</f>
        <v>3511</v>
      </c>
      <c r="E6" s="23"/>
      <c r="F6" s="15">
        <f>D6</f>
        <v>3511</v>
      </c>
      <c r="G6" s="26"/>
    </row>
    <row r="7" spans="1:10" x14ac:dyDescent="0.3">
      <c r="A7" s="30" t="s">
        <v>32</v>
      </c>
      <c r="B7" t="s">
        <v>38</v>
      </c>
      <c r="C7" s="23"/>
      <c r="D7" s="23">
        <f>_xlfn.XLOOKUP(A7,'[2]Pointage permanant'!$C:$C,'[2]Pointage permanant'!$AT:$AT)</f>
        <v>3511</v>
      </c>
      <c r="E7" s="23"/>
      <c r="F7" s="15">
        <f t="shared" ref="F7:F14" si="0">D7</f>
        <v>3511</v>
      </c>
      <c r="G7" s="14"/>
    </row>
    <row r="8" spans="1:10" x14ac:dyDescent="0.3">
      <c r="A8" s="30" t="s">
        <v>33</v>
      </c>
      <c r="B8" t="s">
        <v>38</v>
      </c>
      <c r="C8" s="23"/>
      <c r="D8" s="23"/>
      <c r="E8" s="23">
        <v>2492</v>
      </c>
      <c r="F8" s="15">
        <f>E8</f>
        <v>2492</v>
      </c>
      <c r="G8" s="26"/>
    </row>
    <row r="9" spans="1:10" x14ac:dyDescent="0.3">
      <c r="A9" s="30" t="s">
        <v>14</v>
      </c>
      <c r="B9" t="s">
        <v>38</v>
      </c>
      <c r="C9" s="23"/>
      <c r="D9" s="23">
        <f>_xlfn.XLOOKUP(A9,'[2]Pointage permanant'!$C:$C,'[2]Pointage permanant'!$AT:$AT)</f>
        <v>3511</v>
      </c>
      <c r="E9" s="23"/>
      <c r="F9" s="15">
        <f t="shared" si="0"/>
        <v>3511</v>
      </c>
      <c r="G9" s="14"/>
    </row>
    <row r="10" spans="1:10" x14ac:dyDescent="0.3">
      <c r="A10" t="s">
        <v>50</v>
      </c>
      <c r="B10" t="s">
        <v>38</v>
      </c>
      <c r="C10" s="23"/>
      <c r="D10" s="23">
        <f>_xlfn.XLOOKUP(A10,'[2]Pointage permanant'!$C:$C,'[2]Pointage permanant'!$AT:$AT)</f>
        <v>3511</v>
      </c>
      <c r="E10" s="23"/>
      <c r="F10" s="15">
        <f t="shared" si="0"/>
        <v>3511</v>
      </c>
      <c r="G10" s="14"/>
    </row>
    <row r="11" spans="1:10" x14ac:dyDescent="0.3">
      <c r="A11" t="s">
        <v>51</v>
      </c>
      <c r="B11" t="s">
        <v>38</v>
      </c>
      <c r="C11" s="23"/>
      <c r="D11" s="23">
        <f>_xlfn.XLOOKUP(A11,'[2]Pointage permanant'!$C:$C,'[2]Pointage permanant'!$AT:$AT)</f>
        <v>3352</v>
      </c>
      <c r="E11" s="23"/>
      <c r="F11" s="15">
        <f t="shared" si="0"/>
        <v>3352</v>
      </c>
      <c r="G11" s="14"/>
    </row>
    <row r="12" spans="1:10" x14ac:dyDescent="0.3">
      <c r="A12" t="s">
        <v>52</v>
      </c>
      <c r="B12" t="s">
        <v>38</v>
      </c>
      <c r="C12" s="23"/>
      <c r="D12" s="23">
        <v>3352</v>
      </c>
      <c r="E12" s="23"/>
      <c r="F12" s="15">
        <f t="shared" si="0"/>
        <v>3352</v>
      </c>
      <c r="G12" s="14"/>
    </row>
    <row r="13" spans="1:10" x14ac:dyDescent="0.3">
      <c r="A13" t="s">
        <v>53</v>
      </c>
      <c r="B13" t="s">
        <v>38</v>
      </c>
      <c r="C13" s="23"/>
      <c r="D13" s="23">
        <v>3352</v>
      </c>
      <c r="E13" s="23"/>
      <c r="F13" s="15">
        <f t="shared" si="0"/>
        <v>3352</v>
      </c>
      <c r="G13" s="14"/>
    </row>
    <row r="14" spans="1:10" x14ac:dyDescent="0.3">
      <c r="A14" t="s">
        <v>54</v>
      </c>
      <c r="B14" t="s">
        <v>38</v>
      </c>
      <c r="C14" s="23"/>
      <c r="D14" s="23">
        <v>3223</v>
      </c>
      <c r="E14" s="23"/>
      <c r="F14" s="15">
        <f t="shared" si="0"/>
        <v>3223</v>
      </c>
      <c r="G14" s="14"/>
    </row>
    <row r="15" spans="1:10" x14ac:dyDescent="0.3">
      <c r="A15" s="30" t="s">
        <v>31</v>
      </c>
      <c r="B15" t="s">
        <v>38</v>
      </c>
      <c r="C15" s="23"/>
      <c r="D15" s="23"/>
      <c r="E15" s="23">
        <f>_xlfn.XLOOKUP(A15,'[2]Pointage permanant'!$C:$C,'[2]Pointage permanant'!$AT:$AT)</f>
        <v>2700</v>
      </c>
      <c r="F15" s="15">
        <f>E15</f>
        <v>2700</v>
      </c>
      <c r="G15" s="14"/>
    </row>
    <row r="16" spans="1:10" x14ac:dyDescent="0.3">
      <c r="A16" s="30" t="s">
        <v>36</v>
      </c>
      <c r="B16" t="s">
        <v>38</v>
      </c>
      <c r="C16" s="23"/>
      <c r="D16" s="23"/>
      <c r="E16" s="23">
        <f>_xlfn.XLOOKUP(A16,'[2]Pointage permanant'!$C:$C,'[2]Pointage permanant'!$AT:$AT)</f>
        <v>1300</v>
      </c>
      <c r="F16" s="15">
        <f t="shared" ref="F16:F20" si="1">E16</f>
        <v>1300</v>
      </c>
      <c r="G16" s="14"/>
    </row>
    <row r="17" spans="1:8" x14ac:dyDescent="0.3">
      <c r="A17" t="s">
        <v>11</v>
      </c>
      <c r="B17" t="s">
        <v>38</v>
      </c>
      <c r="C17" s="23"/>
      <c r="D17" s="23"/>
      <c r="E17" s="23">
        <f>_xlfn.XLOOKUP(A17,'[2]Pointage permanant'!$C:$C,'[2]Pointage permanant'!$AT:$AT)</f>
        <v>2700</v>
      </c>
      <c r="F17" s="15">
        <f t="shared" si="1"/>
        <v>2700</v>
      </c>
      <c r="G17" s="14"/>
    </row>
    <row r="18" spans="1:8" x14ac:dyDescent="0.3">
      <c r="A18" t="s">
        <v>35</v>
      </c>
      <c r="B18" t="s">
        <v>38</v>
      </c>
      <c r="C18" s="23"/>
      <c r="D18" s="23"/>
      <c r="E18" s="23">
        <f>_xlfn.XLOOKUP(A18,'[2]Pointage permanant'!$C:$C,'[2]Pointage permanant'!$AT:$AT)</f>
        <v>2900</v>
      </c>
      <c r="F18" s="15">
        <f t="shared" si="1"/>
        <v>2900</v>
      </c>
      <c r="G18" s="14"/>
    </row>
    <row r="19" spans="1:8" x14ac:dyDescent="0.3">
      <c r="A19" t="s">
        <v>12</v>
      </c>
      <c r="B19" t="s">
        <v>38</v>
      </c>
      <c r="C19" s="23"/>
      <c r="D19" s="23"/>
      <c r="E19" s="23">
        <v>2850</v>
      </c>
      <c r="F19" s="15"/>
      <c r="G19" s="14">
        <f>E19</f>
        <v>2850</v>
      </c>
    </row>
    <row r="20" spans="1:8" x14ac:dyDescent="0.3">
      <c r="A20" t="s">
        <v>55</v>
      </c>
      <c r="B20" t="s">
        <v>38</v>
      </c>
      <c r="C20" s="23"/>
      <c r="D20" s="23"/>
      <c r="E20" s="23">
        <f>_xlfn.XLOOKUP(A20,'[2]Pointage permanant'!$C:$C,'[2]Pointage permanant'!$AT:$AT)</f>
        <v>2700</v>
      </c>
      <c r="F20" s="15">
        <f t="shared" si="1"/>
        <v>2700</v>
      </c>
      <c r="G20" s="14"/>
    </row>
    <row r="21" spans="1:8" x14ac:dyDescent="0.3">
      <c r="A21" t="s">
        <v>13</v>
      </c>
      <c r="B21" t="s">
        <v>38</v>
      </c>
      <c r="C21" s="23"/>
      <c r="D21" s="23"/>
      <c r="E21" s="23">
        <f>_xlfn.XLOOKUP(A21,'[2]Pointage permanant'!$C:$C,'[2]Pointage permanant'!$AT:$AT)</f>
        <v>2700</v>
      </c>
      <c r="F21" s="15"/>
      <c r="G21" s="14">
        <f>E21</f>
        <v>2700</v>
      </c>
    </row>
    <row r="22" spans="1:8" x14ac:dyDescent="0.3">
      <c r="A22" t="s">
        <v>56</v>
      </c>
      <c r="B22" t="s">
        <v>38</v>
      </c>
      <c r="C22" s="23"/>
      <c r="D22" s="23"/>
      <c r="E22" s="23">
        <v>2700</v>
      </c>
      <c r="F22" s="15"/>
      <c r="G22" s="14">
        <f>E22</f>
        <v>2700</v>
      </c>
    </row>
    <row r="23" spans="1:8" x14ac:dyDescent="0.3">
      <c r="A23" t="s">
        <v>103</v>
      </c>
      <c r="B23" t="s">
        <v>38</v>
      </c>
      <c r="C23" s="23"/>
      <c r="D23" s="23"/>
      <c r="E23" s="23">
        <v>2215</v>
      </c>
      <c r="F23" s="15">
        <f>E23</f>
        <v>2215</v>
      </c>
      <c r="G23" s="14"/>
    </row>
    <row r="24" spans="1:8" x14ac:dyDescent="0.3">
      <c r="A24" t="s">
        <v>15</v>
      </c>
      <c r="B24" t="s">
        <v>38</v>
      </c>
      <c r="C24" s="23"/>
      <c r="D24" s="23"/>
      <c r="E24" s="23">
        <v>2631</v>
      </c>
      <c r="F24" s="15">
        <f>E24</f>
        <v>2631</v>
      </c>
      <c r="G24" s="14"/>
    </row>
    <row r="25" spans="1:8" x14ac:dyDescent="0.3">
      <c r="A25" t="s">
        <v>57</v>
      </c>
      <c r="B25" t="s">
        <v>38</v>
      </c>
      <c r="C25" s="23"/>
      <c r="D25" s="23"/>
      <c r="E25" s="23">
        <f>2404+2500</f>
        <v>4904</v>
      </c>
      <c r="F25" s="15"/>
      <c r="G25" s="14">
        <f>E25</f>
        <v>4904</v>
      </c>
    </row>
    <row r="26" spans="1:8" ht="15.6" x14ac:dyDescent="0.3">
      <c r="C26" s="53">
        <f t="shared" ref="C26:D26" si="2">SUM(C5:C25)</f>
        <v>5350</v>
      </c>
      <c r="D26" s="53">
        <f t="shared" si="2"/>
        <v>27323</v>
      </c>
      <c r="E26" s="53">
        <f>SUM(E5:E25)</f>
        <v>32792</v>
      </c>
      <c r="F26" s="25">
        <f>SUM(F5:F25)</f>
        <v>52311</v>
      </c>
      <c r="G26" s="25">
        <f>SUM(G5:G25)</f>
        <v>13154</v>
      </c>
    </row>
    <row r="27" spans="1:8" ht="15.6" x14ac:dyDescent="0.3">
      <c r="F27" s="58">
        <f>F26+G26</f>
        <v>65465</v>
      </c>
      <c r="G27" s="58"/>
      <c r="H27" s="3" t="s">
        <v>77</v>
      </c>
    </row>
    <row r="28" spans="1:8" ht="15.6" x14ac:dyDescent="0.3">
      <c r="A28" s="29"/>
      <c r="B28" s="29"/>
      <c r="F28" s="56">
        <v>9409.64</v>
      </c>
      <c r="G28" s="56"/>
      <c r="H28" s="3" t="s">
        <v>28</v>
      </c>
    </row>
    <row r="29" spans="1:8" ht="15.6" x14ac:dyDescent="0.3">
      <c r="D29" s="37"/>
      <c r="F29" s="56">
        <f>F27+F28</f>
        <v>74874.64</v>
      </c>
      <c r="G29" s="56"/>
      <c r="H29" s="3" t="s">
        <v>78</v>
      </c>
    </row>
    <row r="31" spans="1:8" x14ac:dyDescent="0.3">
      <c r="B31" s="2"/>
    </row>
    <row r="32" spans="1:8" x14ac:dyDescent="0.3">
      <c r="B32" s="2"/>
    </row>
    <row r="33" spans="2:2" x14ac:dyDescent="0.3">
      <c r="B33" s="2"/>
    </row>
  </sheetData>
  <mergeCells count="5">
    <mergeCell ref="F3:G3"/>
    <mergeCell ref="F27:G27"/>
    <mergeCell ref="F28:G28"/>
    <mergeCell ref="F29:G29"/>
    <mergeCell ref="A1:J1"/>
  </mergeCells>
  <conditionalFormatting sqref="A5:A2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J33"/>
  <sheetViews>
    <sheetView topLeftCell="A5" workbookViewId="0">
      <selection activeCell="I22" sqref="I22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6" width="9.88671875" bestFit="1" customWidth="1"/>
    <col min="7" max="7" width="9.6640625" bestFit="1" customWidth="1"/>
    <col min="8" max="8" width="14" bestFit="1" customWidth="1"/>
  </cols>
  <sheetData>
    <row r="1" spans="1:10" ht="18" x14ac:dyDescent="0.35">
      <c r="A1" s="55" t="s">
        <v>79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59</v>
      </c>
    </row>
    <row r="5" spans="1:10" x14ac:dyDescent="0.3">
      <c r="A5" s="30" t="s">
        <v>48</v>
      </c>
      <c r="B5" t="s">
        <v>16</v>
      </c>
      <c r="C5" s="23">
        <v>5350</v>
      </c>
      <c r="D5" s="23"/>
      <c r="E5" s="23"/>
      <c r="F5" s="15">
        <f>C5</f>
        <v>5350</v>
      </c>
      <c r="G5" s="26"/>
    </row>
    <row r="6" spans="1:10" x14ac:dyDescent="0.3">
      <c r="A6" s="30" t="s">
        <v>30</v>
      </c>
      <c r="B6" t="s">
        <v>38</v>
      </c>
      <c r="C6" s="23"/>
      <c r="D6" s="23">
        <f>_xlfn.XLOOKUP(A6,'[2]Pointage permanant'!$C:$C,'[2]Pointage permanant'!$AT:$AT)</f>
        <v>3511</v>
      </c>
      <c r="E6" s="23"/>
      <c r="F6" s="15">
        <f>D6</f>
        <v>3511</v>
      </c>
      <c r="G6" s="26"/>
    </row>
    <row r="7" spans="1:10" x14ac:dyDescent="0.3">
      <c r="A7" s="30" t="s">
        <v>32</v>
      </c>
      <c r="B7" t="s">
        <v>38</v>
      </c>
      <c r="C7" s="23"/>
      <c r="D7" s="23">
        <f>_xlfn.XLOOKUP(A7,'[2]Pointage permanant'!$C:$C,'[2]Pointage permanant'!$AT:$AT)</f>
        <v>3511</v>
      </c>
      <c r="E7" s="23"/>
      <c r="F7" s="15">
        <f t="shared" ref="F7:F14" si="0">D7</f>
        <v>3511</v>
      </c>
      <c r="G7" s="14"/>
    </row>
    <row r="8" spans="1:10" x14ac:dyDescent="0.3">
      <c r="A8" s="30" t="s">
        <v>33</v>
      </c>
      <c r="B8" t="s">
        <v>38</v>
      </c>
      <c r="C8" s="23"/>
      <c r="D8" s="23"/>
      <c r="E8" s="23">
        <v>2700</v>
      </c>
      <c r="F8" s="15">
        <f>E8</f>
        <v>2700</v>
      </c>
      <c r="G8" s="26"/>
    </row>
    <row r="9" spans="1:10" x14ac:dyDescent="0.3">
      <c r="A9" s="30" t="s">
        <v>14</v>
      </c>
      <c r="B9" t="s">
        <v>38</v>
      </c>
      <c r="C9" s="23"/>
      <c r="D9" s="23">
        <f>_xlfn.XLOOKUP(A9,'[2]Pointage permanant'!$C:$C,'[2]Pointage permanant'!$AT:$AT)</f>
        <v>3511</v>
      </c>
      <c r="E9" s="23"/>
      <c r="F9" s="15">
        <f t="shared" si="0"/>
        <v>3511</v>
      </c>
      <c r="G9" s="14"/>
    </row>
    <row r="10" spans="1:10" x14ac:dyDescent="0.3">
      <c r="A10" t="s">
        <v>50</v>
      </c>
      <c r="B10" t="s">
        <v>38</v>
      </c>
      <c r="C10" s="23"/>
      <c r="D10" s="23">
        <f>_xlfn.XLOOKUP(A10,'[2]Pointage permanant'!$C:$C,'[2]Pointage permanant'!$AT:$AT)</f>
        <v>3511</v>
      </c>
      <c r="E10" s="23"/>
      <c r="F10" s="15">
        <f t="shared" si="0"/>
        <v>3511</v>
      </c>
      <c r="G10" s="14"/>
    </row>
    <row r="11" spans="1:10" x14ac:dyDescent="0.3">
      <c r="A11" t="s">
        <v>51</v>
      </c>
      <c r="B11" t="s">
        <v>38</v>
      </c>
      <c r="C11" s="23"/>
      <c r="D11" s="23">
        <f>_xlfn.XLOOKUP(A11,'[2]Pointage permanant'!$C:$C,'[2]Pointage permanant'!$AT:$AT)</f>
        <v>3352</v>
      </c>
      <c r="E11" s="23"/>
      <c r="F11" s="15">
        <f t="shared" si="0"/>
        <v>3352</v>
      </c>
      <c r="G11" s="14"/>
    </row>
    <row r="12" spans="1:10" x14ac:dyDescent="0.3">
      <c r="A12" t="s">
        <v>52</v>
      </c>
      <c r="B12" t="s">
        <v>38</v>
      </c>
      <c r="C12" s="23"/>
      <c r="D12" s="23">
        <v>3352</v>
      </c>
      <c r="E12" s="23"/>
      <c r="F12" s="15">
        <f t="shared" si="0"/>
        <v>3352</v>
      </c>
      <c r="G12" s="14"/>
    </row>
    <row r="13" spans="1:10" x14ac:dyDescent="0.3">
      <c r="A13" t="s">
        <v>53</v>
      </c>
      <c r="B13" t="s">
        <v>38</v>
      </c>
      <c r="C13" s="23"/>
      <c r="D13" s="23">
        <v>3352</v>
      </c>
      <c r="E13" s="23"/>
      <c r="F13" s="15">
        <f t="shared" si="0"/>
        <v>3352</v>
      </c>
      <c r="G13" s="14"/>
    </row>
    <row r="14" spans="1:10" x14ac:dyDescent="0.3">
      <c r="A14" t="s">
        <v>54</v>
      </c>
      <c r="B14" t="s">
        <v>38</v>
      </c>
      <c r="C14" s="23"/>
      <c r="D14" s="23">
        <v>3223</v>
      </c>
      <c r="E14" s="23"/>
      <c r="F14" s="15">
        <f t="shared" si="0"/>
        <v>3223</v>
      </c>
      <c r="G14" s="14"/>
    </row>
    <row r="15" spans="1:10" x14ac:dyDescent="0.3">
      <c r="A15" s="30" t="s">
        <v>31</v>
      </c>
      <c r="B15" t="s">
        <v>38</v>
      </c>
      <c r="C15" s="23"/>
      <c r="D15" s="23"/>
      <c r="E15" s="23">
        <f>_xlfn.XLOOKUP(A15,'[2]Pointage permanant'!$C:$C,'[2]Pointage permanant'!$AT:$AT)</f>
        <v>2700</v>
      </c>
      <c r="F15" s="15">
        <f>E15</f>
        <v>2700</v>
      </c>
      <c r="G15" s="14"/>
    </row>
    <row r="16" spans="1:10" x14ac:dyDescent="0.3">
      <c r="A16" s="30" t="s">
        <v>36</v>
      </c>
      <c r="B16" t="s">
        <v>38</v>
      </c>
      <c r="C16" s="23"/>
      <c r="D16" s="23"/>
      <c r="E16" s="23">
        <f>_xlfn.XLOOKUP(A16,'[2]Pointage permanant'!$C:$C,'[2]Pointage permanant'!$AT:$AT)</f>
        <v>1300</v>
      </c>
      <c r="F16" s="15">
        <f t="shared" ref="F16:F20" si="1">E16</f>
        <v>1300</v>
      </c>
      <c r="G16" s="14"/>
    </row>
    <row r="17" spans="1:9" x14ac:dyDescent="0.3">
      <c r="A17" t="s">
        <v>11</v>
      </c>
      <c r="B17" t="s">
        <v>38</v>
      </c>
      <c r="C17" s="23"/>
      <c r="D17" s="23"/>
      <c r="E17" s="23">
        <f>_xlfn.XLOOKUP(A17,'[2]Pointage permanant'!$C:$C,'[2]Pointage permanant'!$AT:$AT)</f>
        <v>2700</v>
      </c>
      <c r="F17" s="15">
        <f t="shared" si="1"/>
        <v>2700</v>
      </c>
      <c r="G17" s="14"/>
    </row>
    <row r="18" spans="1:9" x14ac:dyDescent="0.3">
      <c r="A18" t="s">
        <v>35</v>
      </c>
      <c r="B18" t="s">
        <v>38</v>
      </c>
      <c r="C18" s="23"/>
      <c r="D18" s="23"/>
      <c r="E18" s="23">
        <f>_xlfn.XLOOKUP(A18,'[2]Pointage permanant'!$C:$C,'[2]Pointage permanant'!$AT:$AT)</f>
        <v>2900</v>
      </c>
      <c r="F18" s="15">
        <f t="shared" si="1"/>
        <v>2900</v>
      </c>
      <c r="G18" s="14"/>
    </row>
    <row r="19" spans="1:9" x14ac:dyDescent="0.3">
      <c r="A19" t="s">
        <v>12</v>
      </c>
      <c r="B19" t="s">
        <v>38</v>
      </c>
      <c r="C19" s="23"/>
      <c r="D19" s="23"/>
      <c r="E19" s="23">
        <f>2740</f>
        <v>2740</v>
      </c>
      <c r="F19" s="15"/>
      <c r="G19" s="14">
        <f>E19</f>
        <v>2740</v>
      </c>
    </row>
    <row r="20" spans="1:9" x14ac:dyDescent="0.3">
      <c r="A20" t="s">
        <v>55</v>
      </c>
      <c r="B20" t="s">
        <v>38</v>
      </c>
      <c r="C20" s="23"/>
      <c r="D20" s="23"/>
      <c r="E20" s="23">
        <f>_xlfn.XLOOKUP(A20,'[2]Pointage permanant'!$C:$C,'[2]Pointage permanant'!$AT:$AT)</f>
        <v>2700</v>
      </c>
      <c r="F20" s="15">
        <f t="shared" si="1"/>
        <v>2700</v>
      </c>
      <c r="G20" s="14"/>
    </row>
    <row r="21" spans="1:9" x14ac:dyDescent="0.3">
      <c r="A21" t="s">
        <v>13</v>
      </c>
      <c r="B21" t="s">
        <v>38</v>
      </c>
      <c r="C21" s="23"/>
      <c r="D21" s="23"/>
      <c r="E21" s="23">
        <f>2700+2700</f>
        <v>5400</v>
      </c>
      <c r="F21" s="15"/>
      <c r="G21" s="14">
        <f>E21</f>
        <v>5400</v>
      </c>
    </row>
    <row r="22" spans="1:9" x14ac:dyDescent="0.3">
      <c r="A22" t="s">
        <v>56</v>
      </c>
      <c r="B22" t="s">
        <v>38</v>
      </c>
      <c r="C22" s="23"/>
      <c r="D22" s="23"/>
      <c r="E22" s="23">
        <f>2700+300</f>
        <v>3000</v>
      </c>
      <c r="F22" s="15"/>
      <c r="G22" s="14">
        <f>E22</f>
        <v>3000</v>
      </c>
      <c r="I22" s="2"/>
    </row>
    <row r="23" spans="1:9" x14ac:dyDescent="0.3">
      <c r="A23" t="s">
        <v>103</v>
      </c>
      <c r="B23" t="s">
        <v>38</v>
      </c>
      <c r="C23" s="23"/>
      <c r="D23" s="23"/>
      <c r="E23" s="23">
        <v>2400</v>
      </c>
      <c r="F23" s="15">
        <f>E23</f>
        <v>2400</v>
      </c>
      <c r="G23" s="14"/>
    </row>
    <row r="24" spans="1:9" x14ac:dyDescent="0.3">
      <c r="A24" t="s">
        <v>15</v>
      </c>
      <c r="B24" t="s">
        <v>38</v>
      </c>
      <c r="C24" s="23"/>
      <c r="D24" s="23"/>
      <c r="E24" s="23">
        <f>2740</f>
        <v>2740</v>
      </c>
      <c r="F24" s="15">
        <f>E24</f>
        <v>2740</v>
      </c>
      <c r="G24" s="14"/>
    </row>
    <row r="25" spans="1:9" x14ac:dyDescent="0.3">
      <c r="A25" t="s">
        <v>57</v>
      </c>
      <c r="B25" t="s">
        <v>38</v>
      </c>
      <c r="C25" s="23"/>
      <c r="D25" s="23"/>
      <c r="E25" s="23">
        <f>2500+2500</f>
        <v>5000</v>
      </c>
      <c r="F25" s="15"/>
      <c r="G25" s="14">
        <f>E25</f>
        <v>5000</v>
      </c>
    </row>
    <row r="26" spans="1:9" ht="15.6" x14ac:dyDescent="0.3">
      <c r="C26" s="53">
        <f t="shared" ref="C26:D26" si="2">SUM(C5:C25)</f>
        <v>5350</v>
      </c>
      <c r="D26" s="53">
        <f t="shared" si="2"/>
        <v>27323</v>
      </c>
      <c r="E26" s="53">
        <f>SUM(E5:E25)</f>
        <v>36280</v>
      </c>
      <c r="F26" s="25">
        <f>SUM(F5:F25)</f>
        <v>52813</v>
      </c>
      <c r="G26" s="25">
        <f>SUM(G5:G25)</f>
        <v>16140</v>
      </c>
      <c r="H26" s="25">
        <v>9900</v>
      </c>
    </row>
    <row r="27" spans="1:9" ht="15.6" x14ac:dyDescent="0.3">
      <c r="F27" s="58">
        <f>F26+G26</f>
        <v>68953</v>
      </c>
      <c r="G27" s="58"/>
      <c r="H27" s="3" t="s">
        <v>80</v>
      </c>
    </row>
    <row r="28" spans="1:9" ht="15.6" x14ac:dyDescent="0.3">
      <c r="A28" s="29"/>
      <c r="B28" s="29"/>
      <c r="F28" s="56">
        <v>9504.8700000000008</v>
      </c>
      <c r="G28" s="56"/>
      <c r="H28" s="3" t="s">
        <v>28</v>
      </c>
    </row>
    <row r="29" spans="1:9" ht="15.6" x14ac:dyDescent="0.3">
      <c r="D29" s="37"/>
      <c r="F29" s="56">
        <f>F27+F28+H26</f>
        <v>88357.87</v>
      </c>
      <c r="G29" s="56"/>
      <c r="H29" s="3" t="s">
        <v>81</v>
      </c>
    </row>
    <row r="31" spans="1:9" x14ac:dyDescent="0.3">
      <c r="B31" s="2"/>
    </row>
    <row r="32" spans="1:9" x14ac:dyDescent="0.3">
      <c r="B32" s="2"/>
    </row>
    <row r="33" spans="2:2" x14ac:dyDescent="0.3">
      <c r="B33" s="2"/>
    </row>
  </sheetData>
  <mergeCells count="5">
    <mergeCell ref="F3:G3"/>
    <mergeCell ref="F29:G29"/>
    <mergeCell ref="A1:J1"/>
    <mergeCell ref="F27:G27"/>
    <mergeCell ref="F28:G28"/>
  </mergeCells>
  <conditionalFormatting sqref="A5:A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J36"/>
  <sheetViews>
    <sheetView topLeftCell="A19" workbookViewId="0">
      <selection activeCell="F10" sqref="F10"/>
    </sheetView>
  </sheetViews>
  <sheetFormatPr baseColWidth="10" defaultRowHeight="14.4" x14ac:dyDescent="0.3"/>
  <cols>
    <col min="1" max="1" width="21" bestFit="1" customWidth="1"/>
    <col min="2" max="2" width="10.33203125" bestFit="1" customWidth="1"/>
    <col min="3" max="3" width="11.88671875" bestFit="1" customWidth="1"/>
    <col min="4" max="4" width="11.77734375" bestFit="1" customWidth="1"/>
    <col min="5" max="5" width="13.88671875" customWidth="1"/>
    <col min="6" max="6" width="9.88671875" bestFit="1" customWidth="1"/>
    <col min="7" max="7" width="9.6640625" bestFit="1" customWidth="1"/>
    <col min="8" max="8" width="14" bestFit="1" customWidth="1"/>
  </cols>
  <sheetData>
    <row r="1" spans="1:10" ht="18" x14ac:dyDescent="0.35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</row>
    <row r="5" spans="1:10" x14ac:dyDescent="0.3">
      <c r="A5" s="40" t="s">
        <v>48</v>
      </c>
      <c r="B5" t="s">
        <v>16</v>
      </c>
      <c r="C5" s="54">
        <v>5350</v>
      </c>
      <c r="D5" s="23"/>
      <c r="E5" s="23"/>
      <c r="F5" s="15">
        <f>C5</f>
        <v>5350</v>
      </c>
      <c r="G5" s="26"/>
    </row>
    <row r="6" spans="1:10" x14ac:dyDescent="0.3">
      <c r="A6" s="40" t="s">
        <v>104</v>
      </c>
      <c r="B6" t="s">
        <v>38</v>
      </c>
      <c r="D6" s="23">
        <v>3352</v>
      </c>
      <c r="E6" s="23"/>
      <c r="F6" s="15">
        <f>D6</f>
        <v>3352</v>
      </c>
      <c r="G6" s="26"/>
    </row>
    <row r="7" spans="1:10" x14ac:dyDescent="0.3">
      <c r="A7" s="40" t="s">
        <v>105</v>
      </c>
      <c r="B7" t="s">
        <v>38</v>
      </c>
      <c r="D7" s="23">
        <v>3511</v>
      </c>
      <c r="E7" s="23"/>
      <c r="F7" s="15">
        <f>D7</f>
        <v>3511</v>
      </c>
      <c r="G7" s="14"/>
    </row>
    <row r="8" spans="1:10" x14ac:dyDescent="0.3">
      <c r="A8" s="40" t="s">
        <v>106</v>
      </c>
      <c r="B8" t="s">
        <v>38</v>
      </c>
      <c r="D8" s="23">
        <v>3352</v>
      </c>
      <c r="E8" s="23"/>
      <c r="F8" s="15">
        <f>D8</f>
        <v>3352</v>
      </c>
      <c r="G8" s="14"/>
    </row>
    <row r="9" spans="1:10" x14ac:dyDescent="0.3">
      <c r="A9" s="40" t="s">
        <v>107</v>
      </c>
      <c r="B9" t="s">
        <v>38</v>
      </c>
      <c r="D9" s="23"/>
      <c r="E9" s="23">
        <v>2900</v>
      </c>
      <c r="F9" s="15">
        <f>E9</f>
        <v>2900</v>
      </c>
      <c r="G9" s="26"/>
    </row>
    <row r="10" spans="1:10" x14ac:dyDescent="0.3">
      <c r="A10" s="40" t="s">
        <v>108</v>
      </c>
      <c r="B10" t="s">
        <v>38</v>
      </c>
      <c r="D10" s="23"/>
      <c r="E10" s="23">
        <v>1300</v>
      </c>
      <c r="F10" s="15">
        <f>E10</f>
        <v>1300</v>
      </c>
      <c r="G10" s="14"/>
    </row>
    <row r="11" spans="1:10" x14ac:dyDescent="0.3">
      <c r="A11" s="40" t="s">
        <v>109</v>
      </c>
      <c r="B11" t="s">
        <v>38</v>
      </c>
      <c r="D11" s="23">
        <v>3511</v>
      </c>
      <c r="E11" s="23"/>
      <c r="F11" s="15">
        <f>D11</f>
        <v>3511</v>
      </c>
      <c r="G11" s="14"/>
    </row>
    <row r="12" spans="1:10" x14ac:dyDescent="0.3">
      <c r="A12" s="40" t="s">
        <v>110</v>
      </c>
      <c r="B12" t="s">
        <v>38</v>
      </c>
      <c r="D12" s="23">
        <v>3352</v>
      </c>
      <c r="E12" s="23"/>
      <c r="F12" s="15">
        <f>D12</f>
        <v>3352</v>
      </c>
      <c r="G12" s="14"/>
    </row>
    <row r="13" spans="1:10" x14ac:dyDescent="0.3">
      <c r="A13" s="40" t="s">
        <v>111</v>
      </c>
      <c r="B13" t="s">
        <v>38</v>
      </c>
      <c r="D13" s="23">
        <v>2965</v>
      </c>
      <c r="E13" s="23"/>
      <c r="F13" s="15">
        <f>D13</f>
        <v>2965</v>
      </c>
      <c r="G13" s="14"/>
    </row>
    <row r="14" spans="1:10" x14ac:dyDescent="0.3">
      <c r="A14" s="40" t="s">
        <v>112</v>
      </c>
      <c r="B14" t="s">
        <v>38</v>
      </c>
      <c r="D14" s="23">
        <v>3511</v>
      </c>
      <c r="E14" s="23"/>
      <c r="F14" s="15">
        <f>D14</f>
        <v>3511</v>
      </c>
      <c r="G14" s="14"/>
    </row>
    <row r="15" spans="1:10" x14ac:dyDescent="0.3">
      <c r="A15" s="40" t="s">
        <v>113</v>
      </c>
      <c r="B15" t="s">
        <v>38</v>
      </c>
      <c r="D15" s="23">
        <v>3511</v>
      </c>
      <c r="E15" s="23"/>
      <c r="F15" s="15">
        <f>D15</f>
        <v>3511</v>
      </c>
      <c r="G15" s="14"/>
    </row>
    <row r="16" spans="1:10" x14ac:dyDescent="0.3">
      <c r="A16" s="40" t="s">
        <v>114</v>
      </c>
      <c r="B16" t="s">
        <v>38</v>
      </c>
      <c r="D16" s="23"/>
      <c r="E16" s="23">
        <v>2700</v>
      </c>
      <c r="F16" s="15">
        <f>E16</f>
        <v>2700</v>
      </c>
      <c r="G16" s="14"/>
    </row>
    <row r="17" spans="1:8" x14ac:dyDescent="0.3">
      <c r="A17" s="40" t="s">
        <v>115</v>
      </c>
      <c r="B17" t="s">
        <v>38</v>
      </c>
      <c r="D17" s="23"/>
      <c r="E17" s="23">
        <v>2700</v>
      </c>
      <c r="F17" s="15">
        <f>E17</f>
        <v>2700</v>
      </c>
      <c r="G17" s="14"/>
    </row>
    <row r="18" spans="1:8" x14ac:dyDescent="0.3">
      <c r="A18" s="40" t="s">
        <v>116</v>
      </c>
      <c r="B18" t="s">
        <v>38</v>
      </c>
      <c r="D18" s="23"/>
      <c r="E18" s="23">
        <v>2700</v>
      </c>
      <c r="F18" s="15">
        <f t="shared" ref="F18:F19" si="0">E18</f>
        <v>2700</v>
      </c>
      <c r="G18" s="14"/>
    </row>
    <row r="19" spans="1:8" x14ac:dyDescent="0.3">
      <c r="A19" s="40" t="s">
        <v>117</v>
      </c>
      <c r="B19" t="s">
        <v>38</v>
      </c>
      <c r="D19" s="23"/>
      <c r="E19" s="23">
        <v>2521</v>
      </c>
      <c r="F19" s="15">
        <f t="shared" si="0"/>
        <v>2521</v>
      </c>
      <c r="G19" s="14"/>
    </row>
    <row r="20" spans="1:8" x14ac:dyDescent="0.3">
      <c r="A20" s="40" t="s">
        <v>118</v>
      </c>
      <c r="B20" t="s">
        <v>38</v>
      </c>
      <c r="C20" s="23"/>
      <c r="D20" s="23"/>
      <c r="E20" s="23">
        <v>2700</v>
      </c>
      <c r="F20" s="15"/>
      <c r="G20" s="14">
        <f>E20</f>
        <v>2700</v>
      </c>
    </row>
    <row r="21" spans="1:8" x14ac:dyDescent="0.3">
      <c r="A21" s="40" t="s">
        <v>119</v>
      </c>
      <c r="B21" t="s">
        <v>38</v>
      </c>
      <c r="C21" s="23"/>
      <c r="D21" s="23"/>
      <c r="E21" s="23">
        <v>2700</v>
      </c>
      <c r="F21" s="15"/>
      <c r="G21" s="14">
        <f t="shared" ref="G21:G23" si="1">E21</f>
        <v>2700</v>
      </c>
    </row>
    <row r="22" spans="1:8" x14ac:dyDescent="0.3">
      <c r="A22" s="40" t="s">
        <v>120</v>
      </c>
      <c r="B22" t="s">
        <v>38</v>
      </c>
      <c r="C22" s="23"/>
      <c r="D22" s="23"/>
      <c r="E22" s="23">
        <v>2300</v>
      </c>
      <c r="F22" s="15"/>
      <c r="G22" s="14">
        <f t="shared" si="1"/>
        <v>2300</v>
      </c>
    </row>
    <row r="23" spans="1:8" x14ac:dyDescent="0.3">
      <c r="A23" s="40" t="s">
        <v>121</v>
      </c>
      <c r="B23" t="s">
        <v>38</v>
      </c>
      <c r="C23" s="23"/>
      <c r="D23" s="23"/>
      <c r="E23" s="23">
        <v>2521</v>
      </c>
      <c r="F23" s="15"/>
      <c r="G23" s="14">
        <f t="shared" si="1"/>
        <v>2521</v>
      </c>
    </row>
    <row r="24" spans="1:8" x14ac:dyDescent="0.3">
      <c r="A24" s="40"/>
      <c r="C24" s="23"/>
      <c r="D24" s="23"/>
      <c r="E24" s="23"/>
      <c r="F24" s="15"/>
      <c r="G24" s="14"/>
    </row>
    <row r="25" spans="1:8" x14ac:dyDescent="0.3">
      <c r="A25" s="40"/>
      <c r="C25" s="23"/>
      <c r="E25" s="23"/>
      <c r="F25" s="15"/>
      <c r="G25" s="14"/>
    </row>
    <row r="26" spans="1:8" x14ac:dyDescent="0.3">
      <c r="A26" s="40"/>
      <c r="C26" s="23"/>
      <c r="E26" s="23"/>
      <c r="F26" s="15"/>
      <c r="G26" s="14"/>
    </row>
    <row r="27" spans="1:8" x14ac:dyDescent="0.3">
      <c r="C27" s="23"/>
      <c r="E27" s="23">
        <v>0</v>
      </c>
      <c r="F27" s="15"/>
      <c r="G27" s="14"/>
    </row>
    <row r="28" spans="1:8" ht="15.6" x14ac:dyDescent="0.3">
      <c r="C28" s="36">
        <f>SUM(C5:C27)</f>
        <v>5350</v>
      </c>
      <c r="D28" s="36">
        <f>SUM(D5:D27)</f>
        <v>27065</v>
      </c>
      <c r="E28" s="36">
        <f>SUM(E5:E27)</f>
        <v>25042</v>
      </c>
      <c r="F28" s="25">
        <f>SUM(F5:F27)</f>
        <v>47236</v>
      </c>
      <c r="G28" s="25">
        <f>SUM(G5:G27)</f>
        <v>10221</v>
      </c>
    </row>
    <row r="29" spans="1:8" ht="15.6" x14ac:dyDescent="0.3">
      <c r="F29" s="58">
        <f>F28+G28</f>
        <v>57457</v>
      </c>
      <c r="G29" s="58"/>
      <c r="H29" s="3" t="s">
        <v>83</v>
      </c>
    </row>
    <row r="30" spans="1:8" ht="15.6" x14ac:dyDescent="0.3">
      <c r="F30" s="56">
        <v>9466.42</v>
      </c>
      <c r="G30" s="56"/>
      <c r="H30" s="3" t="s">
        <v>28</v>
      </c>
    </row>
    <row r="31" spans="1:8" ht="15.6" x14ac:dyDescent="0.3">
      <c r="A31" s="29"/>
      <c r="B31" s="29"/>
      <c r="F31" s="56">
        <f>F29+F30</f>
        <v>66923.42</v>
      </c>
      <c r="G31" s="56"/>
      <c r="H31" s="3" t="s">
        <v>84</v>
      </c>
    </row>
    <row r="32" spans="1:8" ht="15.6" x14ac:dyDescent="0.3">
      <c r="D32" s="37"/>
    </row>
    <row r="34" spans="2:2" x14ac:dyDescent="0.3">
      <c r="B34" s="2"/>
    </row>
    <row r="35" spans="2:2" x14ac:dyDescent="0.3">
      <c r="B35" s="2"/>
    </row>
    <row r="36" spans="2:2" x14ac:dyDescent="0.3">
      <c r="B36" s="2"/>
    </row>
  </sheetData>
  <mergeCells count="5">
    <mergeCell ref="F3:G3"/>
    <mergeCell ref="F29:G29"/>
    <mergeCell ref="F30:G30"/>
    <mergeCell ref="F31:G31"/>
    <mergeCell ref="A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J38"/>
  <sheetViews>
    <sheetView topLeftCell="A16" workbookViewId="0">
      <selection activeCell="L35" sqref="L35"/>
    </sheetView>
  </sheetViews>
  <sheetFormatPr baseColWidth="10" defaultRowHeight="14.4" x14ac:dyDescent="0.3"/>
  <cols>
    <col min="1" max="1" width="21.21875" bestFit="1" customWidth="1"/>
    <col min="2" max="2" width="10.6640625" bestFit="1" customWidth="1"/>
    <col min="3" max="3" width="11.6640625" bestFit="1" customWidth="1"/>
    <col min="4" max="4" width="11.5546875" bestFit="1" customWidth="1"/>
    <col min="5" max="5" width="13.88671875" customWidth="1"/>
  </cols>
  <sheetData>
    <row r="1" spans="1:10" ht="18" x14ac:dyDescent="0.35">
      <c r="A1" s="55" t="s">
        <v>85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>
        <f>C5</f>
        <v>0</v>
      </c>
      <c r="G5" s="26"/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5" si="0">D7</f>
        <v>0</v>
      </c>
      <c r="G7" s="14"/>
    </row>
    <row r="8" spans="1:10" x14ac:dyDescent="0.3">
      <c r="A8" s="40" t="s">
        <v>49</v>
      </c>
      <c r="B8" t="s">
        <v>38</v>
      </c>
      <c r="C8" s="23"/>
      <c r="D8" s="23"/>
      <c r="E8" s="23"/>
      <c r="F8" s="15">
        <f t="shared" si="0"/>
        <v>0</v>
      </c>
      <c r="G8" s="14"/>
    </row>
    <row r="9" spans="1:10" x14ac:dyDescent="0.3">
      <c r="A9" s="40" t="s">
        <v>33</v>
      </c>
      <c r="B9" t="s">
        <v>38</v>
      </c>
      <c r="C9" s="23"/>
      <c r="E9" s="23"/>
      <c r="F9" s="15">
        <f>E9</f>
        <v>0</v>
      </c>
      <c r="G9" s="26"/>
    </row>
    <row r="10" spans="1:10" x14ac:dyDescent="0.3">
      <c r="A10" s="40" t="s">
        <v>14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50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51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52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53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54</v>
      </c>
      <c r="B15" t="s">
        <v>38</v>
      </c>
      <c r="C15" s="23"/>
      <c r="D15" s="23"/>
      <c r="E15" s="23"/>
      <c r="F15" s="15">
        <f t="shared" si="0"/>
        <v>0</v>
      </c>
      <c r="G15" s="14"/>
    </row>
    <row r="16" spans="1:10" x14ac:dyDescent="0.3">
      <c r="A16" s="40" t="s">
        <v>31</v>
      </c>
      <c r="B16" t="s">
        <v>38</v>
      </c>
      <c r="C16" s="23"/>
      <c r="D16" s="23"/>
      <c r="E16" s="23"/>
      <c r="F16" s="15">
        <f>E16</f>
        <v>0</v>
      </c>
      <c r="G16" s="14"/>
    </row>
    <row r="17" spans="1:8" x14ac:dyDescent="0.3">
      <c r="A17" s="40" t="s">
        <v>36</v>
      </c>
      <c r="B17" t="s">
        <v>38</v>
      </c>
      <c r="C17" s="23"/>
      <c r="D17" s="23"/>
      <c r="E17" s="23"/>
      <c r="F17" s="15">
        <f t="shared" ref="F17:F26" si="1">E17</f>
        <v>0</v>
      </c>
      <c r="G17" s="14"/>
    </row>
    <row r="18" spans="1:8" x14ac:dyDescent="0.3">
      <c r="A18" s="40" t="s">
        <v>11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8" x14ac:dyDescent="0.3">
      <c r="A19" s="40" t="s">
        <v>35</v>
      </c>
      <c r="B19" t="s">
        <v>38</v>
      </c>
      <c r="C19" s="23"/>
      <c r="D19" s="23"/>
      <c r="E19" s="23"/>
      <c r="F19" s="15">
        <f t="shared" si="1"/>
        <v>0</v>
      </c>
      <c r="G19" s="14"/>
    </row>
    <row r="20" spans="1:8" x14ac:dyDescent="0.3">
      <c r="A20" s="40" t="s">
        <v>12</v>
      </c>
      <c r="B20" t="s">
        <v>38</v>
      </c>
      <c r="C20" s="23"/>
      <c r="D20" s="23"/>
      <c r="E20" s="23"/>
      <c r="F20" s="15"/>
      <c r="G20" s="14">
        <f>E20</f>
        <v>0</v>
      </c>
    </row>
    <row r="21" spans="1:8" x14ac:dyDescent="0.3">
      <c r="A21" s="40" t="s">
        <v>55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8" x14ac:dyDescent="0.3">
      <c r="A22" s="40" t="s">
        <v>34</v>
      </c>
      <c r="B22" t="s">
        <v>38</v>
      </c>
      <c r="C22" s="23"/>
      <c r="D22" s="23"/>
      <c r="E22" s="23"/>
      <c r="F22" s="15">
        <f t="shared" si="1"/>
        <v>0</v>
      </c>
      <c r="G22" s="14"/>
    </row>
    <row r="23" spans="1:8" x14ac:dyDescent="0.3">
      <c r="A23" s="40" t="s">
        <v>13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8" x14ac:dyDescent="0.3">
      <c r="A24" s="40" t="s">
        <v>56</v>
      </c>
      <c r="B24" t="s">
        <v>38</v>
      </c>
      <c r="C24" s="23"/>
      <c r="D24" s="23"/>
      <c r="E24" s="23"/>
      <c r="F24" s="15"/>
      <c r="G24" s="14">
        <f>E24</f>
        <v>0</v>
      </c>
    </row>
    <row r="25" spans="1:8" x14ac:dyDescent="0.3">
      <c r="A25" s="40" t="s">
        <v>57</v>
      </c>
      <c r="B25" t="s">
        <v>38</v>
      </c>
      <c r="C25" s="23"/>
      <c r="D25" s="23"/>
      <c r="E25" s="23"/>
      <c r="F25" s="15"/>
      <c r="G25" s="14">
        <f>E25</f>
        <v>0</v>
      </c>
    </row>
    <row r="26" spans="1:8" x14ac:dyDescent="0.3">
      <c r="A26" s="40" t="s">
        <v>15</v>
      </c>
      <c r="B26" t="s">
        <v>38</v>
      </c>
      <c r="C26" s="23"/>
      <c r="E26" s="23"/>
      <c r="F26" s="15">
        <f t="shared" si="1"/>
        <v>0</v>
      </c>
      <c r="G26" s="14"/>
    </row>
    <row r="27" spans="1:8" x14ac:dyDescent="0.3">
      <c r="A27" t="s">
        <v>60</v>
      </c>
      <c r="B27" t="s">
        <v>38</v>
      </c>
      <c r="C27" s="23"/>
      <c r="E27" s="23"/>
      <c r="F27" s="15"/>
      <c r="G27" s="14">
        <f>E27</f>
        <v>0</v>
      </c>
    </row>
    <row r="28" spans="1:8" x14ac:dyDescent="0.3">
      <c r="A28" t="s">
        <v>61</v>
      </c>
      <c r="B28" t="s">
        <v>38</v>
      </c>
      <c r="C28" s="23"/>
      <c r="E28" s="23">
        <v>0</v>
      </c>
      <c r="F28" s="15"/>
      <c r="G28" s="15"/>
      <c r="H28" s="15">
        <f>E28</f>
        <v>0</v>
      </c>
    </row>
    <row r="29" spans="1:8" x14ac:dyDescent="0.3">
      <c r="A29" t="s">
        <v>63</v>
      </c>
      <c r="B29" t="s">
        <v>38</v>
      </c>
      <c r="C29" s="23"/>
      <c r="E29" s="23">
        <v>0</v>
      </c>
      <c r="F29" s="15"/>
      <c r="G29" s="15"/>
      <c r="H29" s="15">
        <f>E29</f>
        <v>0</v>
      </c>
    </row>
    <row r="30" spans="1:8" ht="15.6" x14ac:dyDescent="0.3">
      <c r="C30" s="36">
        <f>SUM(C5:C27)</f>
        <v>0</v>
      </c>
      <c r="D30" s="36">
        <f>SUM(D5:D27)</f>
        <v>0</v>
      </c>
      <c r="E30" s="36">
        <f>SUM(E5:E29)</f>
        <v>0</v>
      </c>
      <c r="F30" s="25">
        <f>SUM(F5:F29)</f>
        <v>0</v>
      </c>
      <c r="G30" s="25">
        <f>SUM(G5:G29)</f>
        <v>0</v>
      </c>
      <c r="H30" s="25">
        <f>SUM(H28:H29)</f>
        <v>0</v>
      </c>
    </row>
    <row r="31" spans="1:8" ht="15.6" x14ac:dyDescent="0.3">
      <c r="F31" s="58">
        <f>F30+G30+H30</f>
        <v>0</v>
      </c>
      <c r="G31" s="58"/>
      <c r="H31" s="3" t="s">
        <v>86</v>
      </c>
    </row>
    <row r="32" spans="1:8" ht="15.6" x14ac:dyDescent="0.3">
      <c r="F32" s="56">
        <v>0</v>
      </c>
      <c r="G32" s="56"/>
      <c r="H32" s="3" t="s">
        <v>28</v>
      </c>
    </row>
    <row r="33" spans="1:8" ht="15.6" x14ac:dyDescent="0.3">
      <c r="A33" s="29"/>
      <c r="B33" s="29"/>
      <c r="F33" s="56">
        <f>F31+F32</f>
        <v>0</v>
      </c>
      <c r="G33" s="56"/>
      <c r="H33" s="3" t="s">
        <v>87</v>
      </c>
    </row>
    <row r="34" spans="1:8" ht="15.6" x14ac:dyDescent="0.3">
      <c r="D34" s="37"/>
    </row>
    <row r="36" spans="1:8" x14ac:dyDescent="0.3">
      <c r="B36" s="2"/>
    </row>
    <row r="37" spans="1:8" x14ac:dyDescent="0.3">
      <c r="B37" s="2"/>
    </row>
    <row r="38" spans="1:8" x14ac:dyDescent="0.3">
      <c r="B38" s="2"/>
    </row>
  </sheetData>
  <mergeCells count="5">
    <mergeCell ref="A1:J1"/>
    <mergeCell ref="F3:G3"/>
    <mergeCell ref="F31:G31"/>
    <mergeCell ref="F32:G32"/>
    <mergeCell ref="F33:G33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J32"/>
  <sheetViews>
    <sheetView topLeftCell="A4" workbookViewId="0">
      <selection activeCell="H14" sqref="H14"/>
    </sheetView>
  </sheetViews>
  <sheetFormatPr baseColWidth="10" defaultRowHeight="14.4" x14ac:dyDescent="0.3"/>
  <cols>
    <col min="1" max="1" width="21.88671875" bestFit="1" customWidth="1"/>
    <col min="5" max="5" width="13.88671875" customWidth="1"/>
  </cols>
  <sheetData>
    <row r="1" spans="1:10" ht="18" x14ac:dyDescent="0.35">
      <c r="A1" s="55" t="s">
        <v>88</v>
      </c>
      <c r="B1" s="55"/>
      <c r="C1" s="55"/>
      <c r="D1" s="55"/>
      <c r="E1" s="55"/>
      <c r="F1" s="55"/>
      <c r="G1" s="55"/>
      <c r="H1" s="55"/>
      <c r="I1" s="55"/>
      <c r="J1" s="55"/>
    </row>
    <row r="3" spans="1:10" ht="16.2" thickBot="1" x14ac:dyDescent="0.35">
      <c r="F3" s="57" t="s">
        <v>27</v>
      </c>
      <c r="G3" s="57"/>
    </row>
    <row r="4" spans="1:10" ht="57" customHeight="1" thickBot="1" x14ac:dyDescent="0.35">
      <c r="A4" s="32" t="s">
        <v>9</v>
      </c>
      <c r="B4" s="33" t="s">
        <v>10</v>
      </c>
      <c r="C4" s="33" t="s">
        <v>16</v>
      </c>
      <c r="D4" s="33" t="s">
        <v>42</v>
      </c>
      <c r="E4" s="34" t="s">
        <v>43</v>
      </c>
      <c r="F4" s="33" t="s">
        <v>17</v>
      </c>
      <c r="G4" s="35" t="s">
        <v>18</v>
      </c>
      <c r="H4" s="39" t="s">
        <v>62</v>
      </c>
    </row>
    <row r="5" spans="1:10" x14ac:dyDescent="0.3">
      <c r="A5" s="40" t="s">
        <v>48</v>
      </c>
      <c r="B5" t="s">
        <v>16</v>
      </c>
      <c r="C5" s="23"/>
      <c r="D5" s="23"/>
      <c r="E5" s="23"/>
      <c r="F5" s="15"/>
      <c r="G5" s="15">
        <v>0</v>
      </c>
    </row>
    <row r="6" spans="1:10" x14ac:dyDescent="0.3">
      <c r="A6" s="40" t="s">
        <v>30</v>
      </c>
      <c r="B6" t="s">
        <v>38</v>
      </c>
      <c r="C6" s="23"/>
      <c r="D6" s="23"/>
      <c r="E6" s="23"/>
      <c r="F6" s="15">
        <f>D6</f>
        <v>0</v>
      </c>
      <c r="G6" s="26"/>
    </row>
    <row r="7" spans="1:10" x14ac:dyDescent="0.3">
      <c r="A7" s="40" t="s">
        <v>32</v>
      </c>
      <c r="B7" t="s">
        <v>38</v>
      </c>
      <c r="C7" s="23"/>
      <c r="D7" s="23"/>
      <c r="E7" s="23"/>
      <c r="F7" s="15">
        <f t="shared" ref="F7:F14" si="0">D7</f>
        <v>0</v>
      </c>
      <c r="G7" s="14"/>
    </row>
    <row r="8" spans="1:10" x14ac:dyDescent="0.3">
      <c r="A8" s="40" t="s">
        <v>33</v>
      </c>
      <c r="B8" t="s">
        <v>38</v>
      </c>
      <c r="C8" s="23"/>
      <c r="E8" s="23"/>
      <c r="F8" s="15">
        <f>E8</f>
        <v>0</v>
      </c>
      <c r="G8" s="26"/>
    </row>
    <row r="9" spans="1:10" x14ac:dyDescent="0.3">
      <c r="A9" s="40" t="s">
        <v>14</v>
      </c>
      <c r="B9" t="s">
        <v>38</v>
      </c>
      <c r="C9" s="23"/>
      <c r="D9" s="23"/>
      <c r="E9" s="23"/>
      <c r="F9" s="15">
        <f t="shared" si="0"/>
        <v>0</v>
      </c>
      <c r="G9" s="14"/>
    </row>
    <row r="10" spans="1:10" x14ac:dyDescent="0.3">
      <c r="A10" s="40" t="s">
        <v>50</v>
      </c>
      <c r="B10" t="s">
        <v>38</v>
      </c>
      <c r="C10" s="23"/>
      <c r="D10" s="23"/>
      <c r="E10" s="23"/>
      <c r="F10" s="15">
        <f t="shared" si="0"/>
        <v>0</v>
      </c>
      <c r="G10" s="14"/>
    </row>
    <row r="11" spans="1:10" x14ac:dyDescent="0.3">
      <c r="A11" s="40" t="s">
        <v>51</v>
      </c>
      <c r="B11" t="s">
        <v>38</v>
      </c>
      <c r="C11" s="23"/>
      <c r="D11" s="23"/>
      <c r="E11" s="23"/>
      <c r="F11" s="15">
        <f t="shared" si="0"/>
        <v>0</v>
      </c>
      <c r="G11" s="14"/>
    </row>
    <row r="12" spans="1:10" x14ac:dyDescent="0.3">
      <c r="A12" s="40" t="s">
        <v>52</v>
      </c>
      <c r="B12" t="s">
        <v>38</v>
      </c>
      <c r="C12" s="23"/>
      <c r="D12" s="23"/>
      <c r="E12" s="23"/>
      <c r="F12" s="15">
        <f t="shared" si="0"/>
        <v>0</v>
      </c>
      <c r="G12" s="14"/>
    </row>
    <row r="13" spans="1:10" x14ac:dyDescent="0.3">
      <c r="A13" s="40" t="s">
        <v>53</v>
      </c>
      <c r="B13" t="s">
        <v>38</v>
      </c>
      <c r="C13" s="23"/>
      <c r="D13" s="23"/>
      <c r="E13" s="23"/>
      <c r="F13" s="15">
        <f t="shared" si="0"/>
        <v>0</v>
      </c>
      <c r="G13" s="14"/>
    </row>
    <row r="14" spans="1:10" x14ac:dyDescent="0.3">
      <c r="A14" s="40" t="s">
        <v>54</v>
      </c>
      <c r="B14" t="s">
        <v>38</v>
      </c>
      <c r="C14" s="23"/>
      <c r="D14" s="23"/>
      <c r="E14" s="23"/>
      <c r="F14" s="15">
        <f t="shared" si="0"/>
        <v>0</v>
      </c>
      <c r="G14" s="14"/>
    </row>
    <row r="15" spans="1:10" x14ac:dyDescent="0.3">
      <c r="A15" s="40" t="s">
        <v>31</v>
      </c>
      <c r="B15" t="s">
        <v>38</v>
      </c>
      <c r="C15" s="23"/>
      <c r="D15" s="23"/>
      <c r="E15" s="23"/>
      <c r="F15" s="15">
        <f>E15</f>
        <v>0</v>
      </c>
      <c r="G15" s="14"/>
    </row>
    <row r="16" spans="1:10" x14ac:dyDescent="0.3">
      <c r="A16" s="40" t="s">
        <v>36</v>
      </c>
      <c r="B16" t="s">
        <v>38</v>
      </c>
      <c r="C16" s="23"/>
      <c r="D16" s="23"/>
      <c r="E16" s="23"/>
      <c r="F16" s="15">
        <f t="shared" ref="F16:F25" si="1">E16</f>
        <v>0</v>
      </c>
      <c r="G16" s="14"/>
    </row>
    <row r="17" spans="1:8" x14ac:dyDescent="0.3">
      <c r="A17" s="40" t="s">
        <v>11</v>
      </c>
      <c r="B17" t="s">
        <v>38</v>
      </c>
      <c r="C17" s="23"/>
      <c r="D17" s="23"/>
      <c r="E17" s="23"/>
      <c r="F17" s="15">
        <f t="shared" si="1"/>
        <v>0</v>
      </c>
      <c r="G17" s="14"/>
    </row>
    <row r="18" spans="1:8" x14ac:dyDescent="0.3">
      <c r="A18" s="40" t="s">
        <v>35</v>
      </c>
      <c r="B18" t="s">
        <v>38</v>
      </c>
      <c r="C18" s="23"/>
      <c r="D18" s="23"/>
      <c r="E18" s="23"/>
      <c r="F18" s="15">
        <f t="shared" si="1"/>
        <v>0</v>
      </c>
      <c r="G18" s="14"/>
    </row>
    <row r="19" spans="1:8" x14ac:dyDescent="0.3">
      <c r="A19" s="40" t="s">
        <v>12</v>
      </c>
      <c r="B19" t="s">
        <v>38</v>
      </c>
      <c r="C19" s="23"/>
      <c r="D19" s="23"/>
      <c r="E19" s="23"/>
      <c r="F19" s="15"/>
      <c r="G19" s="14">
        <f>E19</f>
        <v>0</v>
      </c>
    </row>
    <row r="20" spans="1:8" x14ac:dyDescent="0.3">
      <c r="A20" s="40" t="s">
        <v>55</v>
      </c>
      <c r="B20" t="s">
        <v>38</v>
      </c>
      <c r="C20" s="23"/>
      <c r="D20" s="23"/>
      <c r="E20" s="23"/>
      <c r="F20" s="15">
        <f t="shared" si="1"/>
        <v>0</v>
      </c>
      <c r="G20" s="14"/>
    </row>
    <row r="21" spans="1:8" x14ac:dyDescent="0.3">
      <c r="A21" s="40" t="s">
        <v>34</v>
      </c>
      <c r="B21" t="s">
        <v>38</v>
      </c>
      <c r="C21" s="23"/>
      <c r="D21" s="23"/>
      <c r="E21" s="23"/>
      <c r="F21" s="15">
        <f t="shared" si="1"/>
        <v>0</v>
      </c>
      <c r="G21" s="14"/>
    </row>
    <row r="22" spans="1:8" x14ac:dyDescent="0.3">
      <c r="A22" s="40" t="s">
        <v>13</v>
      </c>
      <c r="B22" t="s">
        <v>38</v>
      </c>
      <c r="C22" s="23"/>
      <c r="D22" s="23"/>
      <c r="E22" s="23"/>
      <c r="F22" s="15"/>
      <c r="G22" s="14">
        <f>E22</f>
        <v>0</v>
      </c>
    </row>
    <row r="23" spans="1:8" x14ac:dyDescent="0.3">
      <c r="A23" s="40" t="s">
        <v>56</v>
      </c>
      <c r="B23" t="s">
        <v>38</v>
      </c>
      <c r="C23" s="23"/>
      <c r="D23" s="23"/>
      <c r="E23" s="23"/>
      <c r="F23" s="15"/>
      <c r="G23" s="14">
        <f>E23</f>
        <v>0</v>
      </c>
    </row>
    <row r="24" spans="1:8" x14ac:dyDescent="0.3">
      <c r="A24" s="40" t="s">
        <v>57</v>
      </c>
      <c r="B24" t="s">
        <v>38</v>
      </c>
      <c r="C24" s="23"/>
      <c r="D24" s="23"/>
      <c r="E24" s="23"/>
      <c r="F24" s="15"/>
      <c r="G24" s="14">
        <f>E24</f>
        <v>0</v>
      </c>
    </row>
    <row r="25" spans="1:8" x14ac:dyDescent="0.3">
      <c r="A25" s="40" t="s">
        <v>15</v>
      </c>
      <c r="B25" t="s">
        <v>38</v>
      </c>
      <c r="C25" s="23"/>
      <c r="E25" s="23"/>
      <c r="F25" s="15">
        <f t="shared" si="1"/>
        <v>0</v>
      </c>
      <c r="G25" s="14"/>
    </row>
    <row r="26" spans="1:8" x14ac:dyDescent="0.3">
      <c r="A26" t="s">
        <v>60</v>
      </c>
      <c r="B26" t="s">
        <v>38</v>
      </c>
      <c r="C26" s="23"/>
      <c r="E26" s="23"/>
      <c r="F26" s="15"/>
      <c r="G26" s="14">
        <f>E26</f>
        <v>0</v>
      </c>
    </row>
    <row r="27" spans="1:8" x14ac:dyDescent="0.3">
      <c r="A27" t="s">
        <v>61</v>
      </c>
      <c r="B27" t="s">
        <v>38</v>
      </c>
      <c r="C27" s="23"/>
      <c r="E27" s="23"/>
      <c r="F27" s="15"/>
      <c r="G27" s="15"/>
      <c r="H27" s="15">
        <f>E27</f>
        <v>0</v>
      </c>
    </row>
    <row r="28" spans="1:8" x14ac:dyDescent="0.3">
      <c r="A28" t="s">
        <v>64</v>
      </c>
      <c r="B28" t="s">
        <v>38</v>
      </c>
      <c r="C28" s="23"/>
      <c r="E28" s="23">
        <v>0</v>
      </c>
      <c r="F28" s="15"/>
      <c r="G28" s="15">
        <f>E28</f>
        <v>0</v>
      </c>
      <c r="H28" s="15"/>
    </row>
    <row r="29" spans="1:8" ht="15.6" x14ac:dyDescent="0.3">
      <c r="C29" s="36">
        <f>SUM(C5:C26)</f>
        <v>0</v>
      </c>
      <c r="D29" s="36">
        <f>SUM(D5:D26)</f>
        <v>0</v>
      </c>
      <c r="E29" s="36">
        <f>SUM(E5:E28)</f>
        <v>0</v>
      </c>
      <c r="F29" s="25">
        <f>SUM(F5:F28)</f>
        <v>0</v>
      </c>
      <c r="G29" s="25">
        <f>SUM(G5:G28)</f>
        <v>0</v>
      </c>
      <c r="H29" s="25">
        <f>SUM(H27:H28)</f>
        <v>0</v>
      </c>
    </row>
    <row r="30" spans="1:8" ht="15.6" x14ac:dyDescent="0.3">
      <c r="F30" s="58">
        <f>F29+G29+H29</f>
        <v>0</v>
      </c>
      <c r="G30" s="58"/>
      <c r="H30" s="3" t="s">
        <v>89</v>
      </c>
    </row>
    <row r="31" spans="1:8" ht="15.6" x14ac:dyDescent="0.3">
      <c r="F31" s="56">
        <v>0</v>
      </c>
      <c r="G31" s="56"/>
      <c r="H31" s="3" t="s">
        <v>28</v>
      </c>
    </row>
    <row r="32" spans="1:8" ht="15.6" x14ac:dyDescent="0.3">
      <c r="A32" s="29"/>
      <c r="B32" s="29"/>
      <c r="F32" s="56">
        <f>F30+F31</f>
        <v>0</v>
      </c>
      <c r="G32" s="56"/>
      <c r="H32" s="3" t="s">
        <v>90</v>
      </c>
    </row>
  </sheetData>
  <mergeCells count="5">
    <mergeCell ref="A1:J1"/>
    <mergeCell ref="F3:G3"/>
    <mergeCell ref="F30:G30"/>
    <mergeCell ref="F31:G31"/>
    <mergeCell ref="F32:G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Récap</vt:lpstr>
      <vt:lpstr>Janv</vt:lpstr>
      <vt:lpstr>Fév</vt:lpstr>
      <vt:lpstr>Mars</vt:lpstr>
      <vt:lpstr>Avril</vt:lpstr>
      <vt:lpstr>Mai</vt:lpstr>
      <vt:lpstr>Juin</vt:lpstr>
      <vt:lpstr>Juillet</vt:lpstr>
      <vt:lpstr>Août</vt:lpstr>
      <vt:lpstr>Sept</vt:lpstr>
      <vt:lpstr>Oct</vt:lpstr>
      <vt:lpstr>Nov</vt:lpstr>
      <vt:lpstr>Déc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TAZI</dc:creator>
  <cp:lastModifiedBy>DELL</cp:lastModifiedBy>
  <cp:lastPrinted>2021-07-14T21:41:11Z</cp:lastPrinted>
  <dcterms:created xsi:type="dcterms:W3CDTF">2019-01-03T10:28:22Z</dcterms:created>
  <dcterms:modified xsi:type="dcterms:W3CDTF">2026-07-06T18:24:26Z</dcterms:modified>
</cp:coreProperties>
</file>